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vcheung\Desktop\暫存\"/>
    </mc:Choice>
  </mc:AlternateContent>
  <xr:revisionPtr revIDLastSave="0" documentId="8_{58E1CC9A-E80E-47EB-95D3-120B92A27E42}" xr6:coauthVersionLast="40" xr6:coauthVersionMax="40" xr10:uidLastSave="{00000000-0000-0000-0000-000000000000}"/>
  <workbookProtection workbookAlgorithmName="SHA-512" workbookHashValue="ADzjR9Ea/MLnbo+koOQSU3JIpsk4cyzKUzJBvt0/nnRnEjLPzMx3wckY8muwZ1fZQ5Kk77yRNd+Sj2/+1L08NQ==" workbookSaltValue="1zvx5fEEWOzQ9MPBWm/3qg==" workbookSpinCount="100000" lockStructure="1"/>
  <bookViews>
    <workbookView xWindow="0" yWindow="0" windowWidth="28800" windowHeight="12210" activeTab="1" xr2:uid="{00000000-000D-0000-FFFF-FFFF00000000}"/>
  </bookViews>
  <sheets>
    <sheet name="Detail (NDV1.0)" sheetId="3" r:id="rId1"/>
    <sheet name="Credit Summary" sheetId="1" r:id="rId2"/>
    <sheet name="Results" sheetId="2" r:id="rId3"/>
  </sheets>
  <definedNames>
    <definedName name="OLE_LINK1" localSheetId="1">'Credit Summary'!#REF!</definedName>
    <definedName name="OLE_LINK1" localSheetId="0">'Detail (NDV1.0)'!#REF!</definedName>
    <definedName name="_xlnm.Print_Area" localSheetId="1">'Credit Summary'!$A$1:$K$130</definedName>
    <definedName name="_xlnm.Print_Area" localSheetId="0">'Detail (NDV1.0)'!$A$1:$O$30</definedName>
    <definedName name="_xlnm.Print_Area" localSheetId="2">Results!$A$1:$I$15</definedName>
    <definedName name="_xlnm.Print_Titles" localSheetId="1">'Credit Summary'!$1:$2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4" i="1" l="1"/>
  <c r="F96" i="1"/>
  <c r="F82" i="1"/>
  <c r="F65" i="1"/>
  <c r="F52" i="1"/>
  <c r="F26" i="1"/>
  <c r="F98" i="1" l="1"/>
  <c r="F84" i="1"/>
  <c r="F67" i="1"/>
  <c r="F54" i="1"/>
  <c r="F28" i="1"/>
  <c r="G119" i="1" s="1"/>
  <c r="F25" i="1"/>
  <c r="F95" i="1" l="1"/>
  <c r="F81" i="1"/>
  <c r="F64" i="1"/>
  <c r="F51" i="1"/>
  <c r="G123" i="1" l="1"/>
  <c r="G122" i="1"/>
  <c r="G121" i="1"/>
  <c r="F66" i="1"/>
  <c r="G120" i="1"/>
  <c r="F27" i="1"/>
  <c r="G127" i="1" l="1"/>
  <c r="G129" i="1" s="1"/>
  <c r="C10" i="2" s="1"/>
  <c r="F10" i="2" s="1"/>
  <c r="G128" i="1"/>
  <c r="C4" i="2" l="1"/>
  <c r="C8" i="2"/>
  <c r="F115" i="1"/>
  <c r="B4" i="2" l="1"/>
  <c r="E31" i="1"/>
  <c r="C5" i="2"/>
  <c r="E4" i="1"/>
  <c r="F113" i="1"/>
  <c r="E101" i="1"/>
  <c r="E70" i="1"/>
  <c r="E57" i="1"/>
  <c r="F53" i="1" l="1"/>
  <c r="E87" i="1"/>
  <c r="C9" i="2" l="1"/>
  <c r="F83" i="1"/>
  <c r="C7" i="2"/>
  <c r="F97" i="1"/>
  <c r="C6" i="2"/>
  <c r="B9" i="2"/>
  <c r="B8" i="2"/>
  <c r="B7" i="2"/>
  <c r="B6" i="2"/>
  <c r="B5" i="2"/>
  <c r="D9" i="2" l="1"/>
  <c r="G9" i="2" s="1"/>
  <c r="F9" i="2" l="1"/>
  <c r="H9" i="2"/>
  <c r="D8" i="2" l="1"/>
  <c r="D7" i="2"/>
  <c r="G7" i="2" s="1"/>
  <c r="D6" i="2"/>
  <c r="D4" i="2"/>
  <c r="G4" i="2" s="1"/>
  <c r="H4" i="2" l="1"/>
  <c r="F7" i="2"/>
  <c r="H7" i="2"/>
  <c r="F8" i="2"/>
  <c r="D5" i="2"/>
  <c r="F4" i="2"/>
  <c r="F6" i="2"/>
  <c r="G5" i="2" l="1"/>
  <c r="H5" i="2" s="1"/>
  <c r="F5" i="2"/>
  <c r="G10" i="2" l="1"/>
  <c r="H10" i="2" s="1"/>
  <c r="F11" i="2" l="1"/>
  <c r="G11" i="2" s="1"/>
  <c r="H11" i="2" s="1"/>
  <c r="H12" i="2" s="1"/>
  <c r="F12" i="2" s="1"/>
</calcChain>
</file>

<file path=xl/sharedStrings.xml><?xml version="1.0" encoding="utf-8"?>
<sst xmlns="http://schemas.openxmlformats.org/spreadsheetml/2006/main" count="452" uniqueCount="237">
  <si>
    <t>Section</t>
  </si>
  <si>
    <t>Credit Requirement</t>
  </si>
  <si>
    <t>Exclusions</t>
  </si>
  <si>
    <t>Required</t>
  </si>
  <si>
    <t>1B</t>
  </si>
  <si>
    <t>Site Aspects (SA)</t>
  </si>
  <si>
    <t>SA 1</t>
  </si>
  <si>
    <t>SA 2</t>
  </si>
  <si>
    <t>SA 3</t>
  </si>
  <si>
    <t xml:space="preserve">SA 4 </t>
  </si>
  <si>
    <t xml:space="preserve">SA 5 </t>
  </si>
  <si>
    <t>SA 6</t>
  </si>
  <si>
    <t>SA 7</t>
  </si>
  <si>
    <t>Materials and Waste Aspects (MWA)</t>
  </si>
  <si>
    <t>MWA 1</t>
  </si>
  <si>
    <t>MWA 2</t>
  </si>
  <si>
    <t>MWA 3</t>
  </si>
  <si>
    <t>Bronze</t>
  </si>
  <si>
    <t>Silver</t>
  </si>
  <si>
    <t>Gold</t>
  </si>
  <si>
    <t>Platinum</t>
  </si>
  <si>
    <t>Water devices installed at tenants’ areas can be excluded from the assessment.</t>
  </si>
  <si>
    <t xml:space="preserve"> </t>
  </si>
  <si>
    <t>None</t>
  </si>
  <si>
    <t>Credit Attainable</t>
    <phoneticPr fontId="1" type="noConversion"/>
  </si>
  <si>
    <t>Credit Anticipated</t>
    <phoneticPr fontId="1" type="noConversion"/>
  </si>
  <si>
    <t>IA 1</t>
  </si>
  <si>
    <t>Innovative Techniques</t>
  </si>
  <si>
    <t>5B</t>
  </si>
  <si>
    <t>IA 2</t>
  </si>
  <si>
    <t>Performance Enhancements</t>
  </si>
  <si>
    <t>IA 3</t>
  </si>
  <si>
    <t>Category</t>
  </si>
  <si>
    <t>Category Grade</t>
  </si>
  <si>
    <t>Overall</t>
  </si>
  <si>
    <t>SA</t>
  </si>
  <si>
    <t>Grade</t>
  </si>
  <si>
    <t xml:space="preserve">Project Name: </t>
  </si>
  <si>
    <t>Credit Applicable</t>
    <phoneticPr fontId="1" type="noConversion"/>
  </si>
  <si>
    <t>Y/N?</t>
    <phoneticPr fontId="1" type="noConversion"/>
  </si>
  <si>
    <t>Y</t>
    <phoneticPr fontId="1" type="noConversion"/>
  </si>
  <si>
    <t>Y</t>
    <phoneticPr fontId="1" type="noConversion"/>
  </si>
  <si>
    <t>Credit Applicable:</t>
    <phoneticPr fontId="1" type="noConversion"/>
  </si>
  <si>
    <t>Credit Anticipated:</t>
    <phoneticPr fontId="1" type="noConversion"/>
  </si>
  <si>
    <t>Percentage of credits achieved:</t>
    <phoneticPr fontId="1" type="noConversion"/>
  </si>
  <si>
    <t>B</t>
    <phoneticPr fontId="1" type="noConversion"/>
  </si>
  <si>
    <t xml:space="preserve">BEAM Plus Project No: </t>
  </si>
  <si>
    <t>1.</t>
  </si>
  <si>
    <t>Project Description:</t>
  </si>
  <si>
    <t>CA</t>
  </si>
  <si>
    <t>EA</t>
  </si>
  <si>
    <t>OEQ</t>
  </si>
  <si>
    <t>IA</t>
  </si>
  <si>
    <t>Water Aspects (WA)</t>
  </si>
  <si>
    <t>Energy Aspects (EA)</t>
  </si>
  <si>
    <t>Outdoor Environmental Quality (OEQ)</t>
  </si>
  <si>
    <t>Y</t>
  </si>
  <si>
    <t>CA P1</t>
  </si>
  <si>
    <t>CA P2</t>
  </si>
  <si>
    <t xml:space="preserve">CA 2 </t>
  </si>
  <si>
    <t>CA 3</t>
  </si>
  <si>
    <t>CA 4</t>
  </si>
  <si>
    <t>CA 5</t>
  </si>
  <si>
    <t>CA 6</t>
  </si>
  <si>
    <t>CA 7</t>
  </si>
  <si>
    <t>CA 8</t>
  </si>
  <si>
    <t>Demonstrate the provision of a minimum of two (2) different functional uses within the Assessment Area.</t>
  </si>
  <si>
    <t>1 credit point point is awarded where a Community Engagement Plan is established and implemented.</t>
  </si>
  <si>
    <t>1 BONUS credit point is awarded where the masterplan of the Project is reviewed and modified in response to aspirations and comments from the community received during community engagement activities.</t>
  </si>
  <si>
    <t>1 credit point is awarded where at least 2 different recreational facilities are located within a 500m walking distance from a notional entrance of a (or one of the) major occupied building(s) within the Site with availability of pedestrian access to the services from the Site.</t>
  </si>
  <si>
    <t>1 credit point is awarded where at least 2 different recreational facilities or at least 5 different basic services are located within the Site and will be made available for public use.</t>
  </si>
  <si>
    <t>1 credit point is awarded where shaded or covered pedestrian routes to at least 5 different basic services or 2 different recreational facilities within the Site are provided.</t>
  </si>
  <si>
    <t>1 BONUS credit point is awarded where a minimum building setback of 3.5m is provided from the Site boundary with street tree planting in the space created.  The total length of the setback shall stretch for a minimum of 50% of the total length of all site boundaries bordering existing streets that are currently without continuous street tree planting.</t>
  </si>
  <si>
    <t>1 credit point is awarded where diverse housing types in terms of mixed tenure or different flat sizes are provided.</t>
  </si>
  <si>
    <t>1 credit point is awarded where a Socio-economic Study is conducted to identify local needs and opportunities at the Site and the Impact Area.</t>
  </si>
  <si>
    <t>1 credit point is awarded where continuation of existing community and / or local businesses is promoted.</t>
  </si>
  <si>
    <t>1 BONUS credit point is awarded where a net gain in permanent employment within the Site is anticipated.</t>
  </si>
  <si>
    <t>1 credit point is awarded where design to reinforce local identity is adopted.</t>
  </si>
  <si>
    <t>1 credit point is awarded where an assessment of cultural assets or a local culture study is conducted.</t>
  </si>
  <si>
    <t>CA 1</t>
  </si>
  <si>
    <t>Projects with no residential provisions.</t>
  </si>
  <si>
    <t>Greenfield sites, newly reclaimed sites or sites without any existing community or business.</t>
  </si>
  <si>
    <t>Sites on newly reclaimed land without previous land use.</t>
  </si>
  <si>
    <t>Projects undertaken by a joint venture of companies or a subsidiary of a corporation, with none of the companies / parent companies have greater than 30% of ownerships of the Project.</t>
  </si>
  <si>
    <t>B</t>
  </si>
  <si>
    <t>1 BONUS credit point is awarded for conducting a site contamination assessment.</t>
  </si>
  <si>
    <t>Projects on greenfield sites or sites within the landfill gas hazard zone; and sites where contamination, landfill gas hazard assessment and mitigation measures are statutory requirements.</t>
  </si>
  <si>
    <t>1 BONUS credit point is awarded where 100% of the applicable pedestrian-oriented transport planning measures are scored.</t>
  </si>
  <si>
    <t>1 credit point is awarded where cycling network and facilities are provided within the Site to integrate with the public cycling network if a public cycling network exists or has been planned nearby.</t>
  </si>
  <si>
    <t>Projects with neither existing nor planned public cycling network nearby for SA 3d.</t>
  </si>
  <si>
    <t xml:space="preserve">1 credit point for a site design appraisal report which demonstrates a proactive approach to achieve a greater integration of site planning and design issues, and this is measured by meeting the criteria of 50% or more of the relevant sub-items of the Urban Design Guidelines in HKPSG.
OR
2 credit points for a site design appraisal report which demonstrates a proactive approach to achieve a greater integration of site planning and design issues, and this is measured by meeting the criteria of 75% or more of the relevant sub-items of the Urban Design Guidelines in HKPSG.
</t>
  </si>
  <si>
    <t>1 BONUS credit point for 100% of relevant sub-items of the Urban Design Guidelines are achieved.</t>
  </si>
  <si>
    <t xml:space="preserve">None for Landscape Strategy and Enhanced Ecological Strategy.
Projects where there are no areas of medium to high ecological value, adjacent to (i.e. contiguous with) the site for SA 5b Interconnectivity with Existing Area(s) with Ecological Value.
</t>
  </si>
  <si>
    <t>Sites without cultural heritage.</t>
  </si>
  <si>
    <t>1 BONUS credit point is awarded where a proactive approach to enhance urban liveability is demonstrated by scoring 100% of the applicable design measures mentioned in the Design Guidelines in Section 2 of the Public Open Space in Private Developments Design and Management Guidelines.</t>
  </si>
  <si>
    <t xml:space="preserve">Projects of pure residential use.  </t>
  </si>
  <si>
    <t>Credit Applicable:</t>
  </si>
  <si>
    <t>1 credit point for the reuse of 30% or more of existing sub-structure and superstructure.
OR
2 credit points for the reuse of 60% or more of existing sub-structure and superstructure.</t>
  </si>
  <si>
    <t>1 BONUS credit point for the reuse of 90% or more of existing sub-structure and superstructure.</t>
  </si>
  <si>
    <t>EA 1</t>
  </si>
  <si>
    <t>EA 2</t>
  </si>
  <si>
    <t>EA 3</t>
  </si>
  <si>
    <t>EA 4</t>
  </si>
  <si>
    <t>1 BONUS credit point is awarded where the plant average annual efficiency (including cooling towers and primary pumps) is equal to or greater than the COP of 4.7.</t>
  </si>
  <si>
    <t>1 credit point is awarded where a walkable service tunnel with adequate maintenance access for the district system is provided.</t>
  </si>
  <si>
    <t>1 BONUS credit point is awarded where other utilities services are combined with the district system piping route and a walkable service tunnel is provided.</t>
  </si>
  <si>
    <t>WA 1</t>
  </si>
  <si>
    <t>WA 2</t>
  </si>
  <si>
    <t>WA 3</t>
  </si>
  <si>
    <t>1 credit point is awarded where existing wetlands and water bodies within the Site are conserved.</t>
  </si>
  <si>
    <t>Projects without any existing wetland or water body within the Site.</t>
  </si>
  <si>
    <t xml:space="preserve">1 credit point is awarded where recycled water sources are adopted.    </t>
  </si>
  <si>
    <t>OEQ 1</t>
  </si>
  <si>
    <t>OEQ 2</t>
  </si>
  <si>
    <t>OEQ 3</t>
  </si>
  <si>
    <t>OEQ 4</t>
  </si>
  <si>
    <t>OEQ 5</t>
  </si>
  <si>
    <t>OEQ 6</t>
  </si>
  <si>
    <t>OEQ 7</t>
  </si>
  <si>
    <t>2 credit points are awarded where an Intra-urban Heat Island Study is conducted demonstrating that a maximum Intra-urban Heat Index (difference between T_urban and T_met) in summer is less than 3.0 °C.</t>
  </si>
  <si>
    <t>1 credit point is awarded where daylight access of neighbouring sensitive buildings is maintained to the prescribed level.</t>
  </si>
  <si>
    <t>1 credit point is awarded where a Visual Quality Study Report is provided on the provision of recreation Open Space(s) within the Site.</t>
  </si>
  <si>
    <t xml:space="preserve">Projects that require approval under Section 16 of the Town Planning Ordinance or any other project that is required to undertake Noise Assessment.  </t>
  </si>
  <si>
    <t>1 credit point is awarded where at least three (3) enhanced features are provided under the guidelines, Universal Accessibility in External Areas, Open Spaces &amp; Green Spaces by Architectural Services Department, HKSAR Government.</t>
  </si>
  <si>
    <t>1 credit point for engaging a BEAM Professional in the project.</t>
  </si>
  <si>
    <t>Maximum 5 BONUS credit points.</t>
  </si>
  <si>
    <t>1 credit point is awarded where adopted alternative water sources lead to a reduction of at least 30% in potable water demand for irrigation after the establishment period. 
OR
2 credit points are awarded where adopted alternative water sources lead to a reduction of at least 40% in potable water demand for irrigation after the establishment period.</t>
  </si>
  <si>
    <t xml:space="preserve">Minimum Neighbourhood Amenities </t>
  </si>
  <si>
    <t>Minimum Functional Uses</t>
  </si>
  <si>
    <t>Community Engagement</t>
  </si>
  <si>
    <t>Sustainable Lifestyle</t>
  </si>
  <si>
    <t>Neighbourhood Amenities</t>
  </si>
  <si>
    <t>Diversity Of Housing Types</t>
  </si>
  <si>
    <t>Existing Community And Economy</t>
  </si>
  <si>
    <t>Placemaking And Local Character</t>
  </si>
  <si>
    <t>Conservation Of Cultural Assets</t>
  </si>
  <si>
    <t>Corporate Social Responsibility Reporting</t>
  </si>
  <si>
    <t>Brownfield Development</t>
  </si>
  <si>
    <t>Accessibility To Open Space, Green Space And Blue Assets</t>
  </si>
  <si>
    <t>Pedestrian-Oriented And Low Carbon Transport</t>
  </si>
  <si>
    <t xml:space="preserve">Site Design Appraisal  </t>
  </si>
  <si>
    <t>Ecological Value</t>
  </si>
  <si>
    <t>Cultural Heritage</t>
  </si>
  <si>
    <t>Quality Open Space</t>
  </si>
  <si>
    <t xml:space="preserve">Building Reuse </t>
  </si>
  <si>
    <t>Minimised Cut And Fill</t>
  </si>
  <si>
    <t>Integrated Waste Management</t>
  </si>
  <si>
    <t>Certified Sustainable Buildings</t>
  </si>
  <si>
    <t>Passive Design</t>
  </si>
  <si>
    <t>Energy Efficient Infrastructure</t>
  </si>
  <si>
    <t>Renewable Energy</t>
  </si>
  <si>
    <t>Water Environment</t>
  </si>
  <si>
    <t>Stormwater Management</t>
  </si>
  <si>
    <t>Alternative Water Sources</t>
  </si>
  <si>
    <t xml:space="preserve">Outdoor Thermal Comfort </t>
  </si>
  <si>
    <t>Intra-Urban Temperature And Urban Heat Island Effect</t>
  </si>
  <si>
    <t xml:space="preserve">Neighbourhood Daylight Access </t>
  </si>
  <si>
    <t>Visual Quality</t>
  </si>
  <si>
    <t>Air Quality Of Open Spaces</t>
  </si>
  <si>
    <t>Mitigation Of Noise</t>
  </si>
  <si>
    <t>Universal Access</t>
  </si>
  <si>
    <t>1 credit point is awarded where the sum of materials transported into the Site and removed from the Site for cut and fill purpose is not more than 60% of the sum of cut and fill materials.  
OR
2 credit points are awarded where the sum of materials brought into the Site and removed from the Site for cut and fill purpose is not more than 30% of the sum of cut and fill materials.   
OR
3 credit points are awarded where no materials is removed from or transported into the Site for cut and fill purpose.</t>
  </si>
  <si>
    <t>1 credit point is awarded where the building separation requirements stipulated in Appendix B of Buildings Department - PNAP APP-152 Sustainable Building Design Guidelines are complied with.
OR
2 credit points are awarded where the optimisation of site layout by disposition and separation of building blocks to enhance wind environment and no pedestrian area will be subject to wind velocity caused by amplification due to the Project.</t>
  </si>
  <si>
    <t>1 credit point for using pervious materials for a minimum of 50% of hard landscaped areas. 
AND
1 credit point for providing appropriate planting on site equivalent to at least 30% of the Site Area. 
OR
2 credit points for providing appropriate planting on site equivalent to at least 40% of the Site Area.</t>
  </si>
  <si>
    <t>1 credit point is awarded where at least 15% of the total Site Area is provided with tree coverage in plan view.   
OR
2 credit points are awarded where at least 25% of the total Site Area is provided with tree coverage in plan view.</t>
  </si>
  <si>
    <t>1 credit point is awarded where a Noise Assessment Report is provided to demonstrate a proactive approach to create an appropriate acoustic environment.</t>
  </si>
  <si>
    <t>1 BONUS credit point is awarded where the site planning and building disposition are carefully designed in such a way that physical interconnectivity is provided within the Site to connect any existing preserved area of medium to high ecological value adjacent to the Site and:
• Any existing preserved areas of medium to high ecological value identified within the Site; or
• Any new Green Space planned within the Site; or
• Any new blue asset planned within the Site; and
• The combination that total area of eligible interconnected areas within the Site represents not less than 5% of the total Site Area.</t>
  </si>
  <si>
    <t>1 credit point is awarded where the two conditions are met:
• The site provides a total aggregate area of Open Space, Green Space and blue assets exceeding 5% of the Site Area; and
• The Open Space, Green Space and blue assets provide a reasonable access by the public.</t>
  </si>
  <si>
    <t>1 BONUS credit point is awarded in either of the conditions specified below:
• All identified habitat types on Site are of low or negligible indicative ecological value; or
• All identified habitat types on Site of medium to high indicative ecological value are preserved intact and are either unaffected or enhanced by the planned development.</t>
  </si>
  <si>
    <t>1 credit point is awarded where a proactive approach to enhance urban liveability is demonstrated by scoring at least 50% of the applicable design measures mentioned in the Design Guidelines in Section 2 of the Public Open Space in Private Developments Design and Management Guidelines.
OR 
2 credit points are awarded where a proactive approach to enhance urban liveability is demonstrated by scoring at least 75% of the applicable design measures mentioned in the Design Guidelines in Section 2 of the Public Open Space in Private Developments Design and Management Guidelines.</t>
  </si>
  <si>
    <t>1 credit point is awarded under the following conditions:
• The Project is connected to a district or shared renewable energy system, whether it is an existing or a newly planned one; and 
• If it can be demonstrated that the system can supply at least 0.25% of the annual estimated total energy demand within the Site.
OR
2 credit points are awarded under the following conditions:
• The Project is connected to a district or shared renewable energy system, whether it is an existing or a newly planned one; and 
• If it can be demonstrated that the system can supply at least 0.5% of the annual estimated total energy demand within the Site.</t>
  </si>
  <si>
    <t>Demonstrate the provision of a minimum of two (2) different neighbourhood amenities (basic services or recreational facilities) within the Assessment Area. 
AND
Demonstrate the provision of minimum one (1) walking route of not more than 500m from a notional entrance of any major occupied building within the Site to each of the two (2) neighbourhood amenities and that such walking route is available for the public to use.</t>
  </si>
  <si>
    <t>1 credit point is awarded where (i) comments received during community engagement activities are reviewed; (ii) feedback to participants is provided to report on analysis; and (iii) follow-up actions are taken.</t>
  </si>
  <si>
    <t>1 credit point is awarded where in an effort to promote sustainable lifestyle (i) the floor area and facilities are designated; and (ii) a Design Vision Statement (DVS) concerning their operation is provided.</t>
  </si>
  <si>
    <t>1 credit point is awarded where at least 10 different basic services are located within a 500m walking distance from a notional entrance of any major occupied building within the Site with availability of pedestrian access to such services from the Site.</t>
  </si>
  <si>
    <t>1 credit point is awarded where the Applicant’s company or organisation has a Corporate Social Responsibility Policy.</t>
  </si>
  <si>
    <t>1 credit point is awarded where the two conditions are met:
• The total aggregate area of Open Space, natural woodland, shrub land, grassland, wetland and water bodies within the Assessment Area (Site Area and Impact Area combined)
exceeds 5% of the Assessment Area, and
• There is a pedestrian access not exceeding 500m walking distance that connects the above spaces to a notional entrance of any major occupied building within the Site.</t>
  </si>
  <si>
    <t>1 credit point is awarded where a shaded or covered pedestrian route to Open Space, Green Space and blue assets is provided within the Site.</t>
  </si>
  <si>
    <t>1 credit point is awarded where a convenient pedestrian access to mainstream public transport is available within a 500m walking distance, as measured from any notional entrance(s) of a major occupied building within the Site.</t>
  </si>
  <si>
    <t>1 credit point is awarded where there is at least one shaded or covered pedestrian route within the Site from a notional building entry point to the nearest or major mainstream public transport station / node</t>
  </si>
  <si>
    <t>1 credit point is awarded where 50% or more of the applicable pedestrian-oriented transport planning measures are scored.
OR
2 credit points are awarded where 75% or more of the applicable pedestrian-oriented transport planning measures are scored.</t>
  </si>
  <si>
    <t>1 credit point is awarded where the Applicant demonstrates that the ecological value of the Site is enhanced through a preliminary landscape strategy adopted in the site planning.
1 additional credit point is awarded where the ecology and biodiversity of the Site would be enhanced through an ecological enhancement strategy, based on accepted ecological principles and defined goals, as prepared by a suitably qualified person.</t>
  </si>
  <si>
    <t>1 credit point is awarded where the Project does not have any negative impact on the cultural heritage on Site.</t>
  </si>
  <si>
    <t>Projects on reclaimed land or greenfield sites.  
OR
Projects where building reuse process, including conservation and / or refurbishment process, for the current use falls outside timescale of the Project.</t>
  </si>
  <si>
    <t>Sites without cut and
fill as a part of site
formation.</t>
  </si>
  <si>
    <t>1 credit point is awarded where an integrated waste management plan is put in place and sufficient waste facilities are provided to promote the reduction, reuse and recycling of waste within the Site.</t>
  </si>
  <si>
    <t>1 credit point is awarded if there are waste processing facilities provided on site.</t>
  </si>
  <si>
    <t>1 credit point is awarded where a commitment to engage onsite personnel to oversee and facilitate the effective operation of the waste management facilities.</t>
  </si>
  <si>
    <t xml:space="preserve">1 credit point is awarded where the following requirements are fulfilled:
- Combined façade area of south and north elevations contributes to 66% of the total façade area of the building(s);
- The normal of the south and north facing façades must be within 22.5° of the geographical north / south axis; and 
- At least 25% of the number of buildings within the Site fulfil the above requirements. 
OR
2 credit points are awarded where the following requirements are fulfilled:
- Combined façade area of south and north elevations contributes to 66% of the total façade area of the building(s);
- The normal of the south and north facing façades must be within 22.5° of the geographical north / south axis; and 
- At least 50% of the number of buildings within the Site fulfil the above requirements.
OR
2 credit points are awarded where the optimisation 
of site layout by building disposition / orientation 
to reduce solar radiation on the proposed 
building blocks within the Site is demonstrated.
</t>
  </si>
  <si>
    <t xml:space="preserve">The following table outlines attainable credit point(s) based on the percentage (%) of either CFA or GFA of a development to be certified under BEAM Plus New Buildings (NB) or Existing Buildings (EB).
Percentage of either CFA or GFA of a development to be certified Silver rating or above Credit point(s)
</t>
  </si>
  <si>
    <t>2 credit points are awarded where the Site is connected to a district cooling or energy system, whether there is an existing system or there will be a planned one.</t>
  </si>
  <si>
    <t>Projects of pure residential use.
For EA 3a, public
sector projects where
the district energy
system connection
is mandated by land
lease conditions
or engineering
conditions.</t>
  </si>
  <si>
    <t>1 credit point is awarded if the Applicant can demonstrate that a target annual average COP of 4.7 at full utilisation can be achieved through a continuous monitoring of the plant efficiency.</t>
  </si>
  <si>
    <t>1 credit point is awarded where 100% of the annual estimated external lighting energy demand within the Site, excluding the facade lighting, is offset by renewable energy.</t>
  </si>
  <si>
    <t xml:space="preserve">Credits are awarded based on the provision of temporary storage on site, which can be in the form of storage tanks and sustainable drainage systems (SUDS).  The storage volume is calculated based on the site area: 
</t>
  </si>
  <si>
    <t>1 credit point is awarded where recycled water sources are derived from recycled grey or black water.</t>
  </si>
  <si>
    <t>1 credit point is awarded where it can be demonstrated that 50% or more of the passive Open Spaces and pedestrian zones achieving thermal comfort on a typical summer day at 9:00 am in Hong Kong.
AND
1 credit point is awarded where it can be demonstrated that 50% or more of the passive Open Spaces and pedestrian zones achieving thermal comfort on a typical summer day at 3:00 pm in Hong Kong.</t>
  </si>
  <si>
    <t>1 credit point is awarded where a buffer distance between any Open Space within the Site and the nearest road or highway is maintained in the manner as outlined in Table 3.1 of HKPSG, Chapter 9</t>
  </si>
  <si>
    <t>1 credit point is awarded where a buffer distance between any Open Space within the Site and an industrial use in the vicinity is maintained in the manner as outlined in Table 3.1 of HKPSG, Chapter 9.
Should a pollution source, a road, a highway, or industrial use be planned within the Site, the same buffer distance should be maintained with the neighbouring Open Spaces.</t>
  </si>
  <si>
    <t>BEAM Professional</t>
  </si>
  <si>
    <t>For any identified area with cultural assets or values, 1 credit point is awarded where over 50% of the CFA or GFA of its original functional use is maintained.
OR
If any identified area with cultural assets or values is located externally in open air, e.g. an outdoor bazaar or terrace, 50% of the total floor area occupied by the cultural assets shall be maintained in order to attain 1 credit point.
OR
1 credit point is awarded where a suitable adaptive re-use is introduced</t>
  </si>
  <si>
    <t>1 credit point is awarded where a Solar Reflectivity Study is provided for all horizontal surfaces within the Site. If risk of glare exists, an Undertaking Letter, signed by an authorised signatory at director level, shall be submitted by the Applicant to outline the intention to mitigate the potential glare risks in order to secure this credit.</t>
  </si>
  <si>
    <t>1 credit point is awarded where there is at least one shaded or covered route connecting the Site to the nearby amenities or transport hub, with the provision of a shaded or covered sitting area along the same route.</t>
  </si>
  <si>
    <t>1 credit point is awarded where all identified Old and Valuable Trees, Important Trees and Fung Shui Woods are preserved intact.</t>
  </si>
  <si>
    <t>1 credit point is awarded where all main pedestrian access points of the Project are planned to be integrated with pedestrian transport network surrounding the Site.
AND
1 credit point is awarded where at least one (1) pedestrian route with a minimum width of 3m within the Site, which is made available for public access to the surrounding neighbourhood amenities, Green Spaces, blue assets and / or a public transport node.</t>
  </si>
  <si>
    <t>1 BONUS credit point is awarded where the existing trees are retained in situ such that the combined girth of the retained trees, with individual girth of at least 150mm, is at least 20% of the total girth of all existing trees on site.</t>
  </si>
  <si>
    <t>Applicable Credits 
(A)</t>
  </si>
  <si>
    <t>Achieved Credits 
(B)</t>
  </si>
  <si>
    <t>% Achieved credit 
(C)</t>
  </si>
  <si>
    <t>Category Weighting 
(D)</t>
  </si>
  <si>
    <t>Weighted Achieved Score 
(E)</t>
  </si>
  <si>
    <t>Overall Rating</t>
  </si>
  <si>
    <t xml:space="preserve">Project Summary - BEAM Plus Neighbourhood (Version 1.0) </t>
  </si>
  <si>
    <t>Result</t>
  </si>
  <si>
    <t>Community Aspects (CA)</t>
  </si>
  <si>
    <t>1+5B</t>
  </si>
  <si>
    <t>Bonus Anticipated:</t>
  </si>
  <si>
    <t>Innovations And Additions (IA) / Bonus Credit(s)</t>
  </si>
  <si>
    <t xml:space="preserve">Total Bonus Credit Anticipated: </t>
  </si>
  <si>
    <t xml:space="preserve">Site Area: </t>
  </si>
  <si>
    <r>
      <t>m</t>
    </r>
    <r>
      <rPr>
        <b/>
        <vertAlign val="superscript"/>
        <sz val="12"/>
        <color theme="1"/>
        <rFont val="Calibri"/>
        <family val="2"/>
        <scheme val="minor"/>
      </rPr>
      <t>2</t>
    </r>
  </si>
  <si>
    <t xml:space="preserve">GFA: </t>
  </si>
  <si>
    <t>Credit Summary</t>
  </si>
  <si>
    <t>Total Score</t>
  </si>
  <si>
    <t xml:space="preserve">CFA: </t>
  </si>
  <si>
    <t>(If available)</t>
  </si>
  <si>
    <t>Total Bonus Credit Attained: 
(Maximum Bonus Credit Attained is capped at 5B+1)</t>
  </si>
  <si>
    <t>MWA</t>
  </si>
  <si>
    <t>WA</t>
  </si>
  <si>
    <t>IA / Bonus Credits</t>
  </si>
  <si>
    <t>Bonus Anticipated in CA</t>
  </si>
  <si>
    <t>Bonus Anticipated in SA</t>
  </si>
  <si>
    <t>Bonus Anticipated in MWA</t>
  </si>
  <si>
    <t>Bonus Anticipated in EA</t>
  </si>
  <si>
    <t>Bonus Anticipated in WA</t>
  </si>
  <si>
    <t xml:space="preserve">None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</si>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</sst>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 "/>
    <numFmt numFmtId="165" formatCode="0.0%"/>
    <numFmt numFmtId="166" formatCode="0."/>
  </numFmts>
  <fonts count="24">
    <font>
      <sz val="11"/>
      <color theme="1"/>
      <name val="Calibri"/>
      <family val="2"/>
      <charset val="136"/>
      <scheme val="minor"/>
    </font>
    <font>
      <sz val="9"/>
      <name val="Calibri"/>
      <family val="2"/>
      <charset val="136"/>
      <scheme val="minor"/>
    </font>
    <font>
      <b/>
      <sz val="10"/>
      <color theme="1"/>
      <name val="Arial"/>
      <family val="2"/>
    </font>
    <font>
      <sz val="10"/>
      <color theme="1"/>
      <name val="Arial"/>
      <family val="2"/>
    </font>
    <font>
      <b/>
      <sz val="10"/>
      <name val="Arial"/>
      <family val="2"/>
    </font>
    <font>
      <sz val="10"/>
      <name val="Arial"/>
      <family val="2"/>
    </font>
    <font>
      <sz val="9"/>
      <name val="Arial"/>
      <family val="2"/>
    </font>
    <font>
      <sz val="11"/>
      <name val="Calibri"/>
      <family val="2"/>
      <charset val="136"/>
      <scheme val="minor"/>
    </font>
    <font>
      <b/>
      <sz val="9"/>
      <name val="Arial"/>
      <family val="2"/>
    </font>
    <font>
      <b/>
      <sz val="8"/>
      <name val="Arial"/>
      <family val="2"/>
    </font>
    <font>
      <b/>
      <sz val="9"/>
      <color theme="1"/>
      <name val="Arial"/>
      <family val="2"/>
    </font>
    <font>
      <b/>
      <sz val="14"/>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b/>
      <vertAlign val="superscript"/>
      <sz val="12"/>
      <color theme="1"/>
      <name val="Calibri"/>
      <family val="2"/>
      <scheme val="minor"/>
    </font>
    <font>
      <i/>
      <sz val="12"/>
      <color theme="1"/>
      <name val="Calibri"/>
      <family val="2"/>
      <scheme val="minor"/>
    </font>
    <font>
      <sz val="9"/>
      <color theme="1"/>
      <name val="Arial"/>
      <family val="2"/>
    </font>
    <font>
      <b/>
      <sz val="14"/>
      <name val="Arial"/>
      <family val="2"/>
    </font>
  </fonts>
  <fills count="9">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9" fontId="5" fillId="0" borderId="0" applyFont="0" applyFill="0" applyBorder="0" applyAlignment="0" applyProtection="0"/>
  </cellStyleXfs>
  <cellXfs count="203">
    <xf numFmtId="0" fontId="0" fillId="0" borderId="0" xfId="0">
      <alignment vertical="center"/>
    </xf>
    <xf numFmtId="0" fontId="5" fillId="0" borderId="1" xfId="0" applyFont="1" applyBorder="1" applyAlignment="1">
      <alignment horizontal="center" vertical="center" wrapText="1"/>
    </xf>
    <xf numFmtId="0" fontId="4" fillId="2" borderId="5" xfId="0" applyFont="1" applyFill="1" applyBorder="1" applyAlignment="1">
      <alignment horizontal="center" vertical="center" wrapText="1"/>
    </xf>
    <xf numFmtId="0" fontId="5" fillId="0" borderId="0" xfId="0" applyFont="1" applyAlignment="1"/>
    <xf numFmtId="0" fontId="3" fillId="0" borderId="0" xfId="0" applyFont="1">
      <alignment vertical="center"/>
    </xf>
    <xf numFmtId="0" fontId="2" fillId="4" borderId="1" xfId="0" applyFont="1" applyFill="1" applyBorder="1" applyAlignment="1">
      <alignment horizontal="center" vertical="top"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2" fillId="4" borderId="2" xfId="0" applyFont="1" applyFill="1" applyBorder="1" applyAlignment="1">
      <alignment horizontal="center" vertical="top" wrapText="1"/>
    </xf>
    <xf numFmtId="1" fontId="3" fillId="0" borderId="1" xfId="0" applyNumberFormat="1" applyFont="1" applyBorder="1" applyAlignment="1">
      <alignment horizontal="center" vertical="center" wrapText="1"/>
    </xf>
    <xf numFmtId="0" fontId="7" fillId="5" borderId="0" xfId="0" applyFont="1" applyFill="1" applyAlignment="1">
      <alignment vertical="top"/>
    </xf>
    <xf numFmtId="0" fontId="12" fillId="5" borderId="0" xfId="0" applyFont="1" applyFill="1" applyBorder="1" applyAlignment="1"/>
    <xf numFmtId="0" fontId="13" fillId="5" borderId="0" xfId="0" applyFont="1" applyFill="1" applyBorder="1" applyAlignment="1">
      <alignment horizontal="left"/>
    </xf>
    <xf numFmtId="0" fontId="13" fillId="5" borderId="0" xfId="0" applyFont="1" applyFill="1" applyBorder="1" applyAlignment="1"/>
    <xf numFmtId="0" fontId="14" fillId="5" borderId="0" xfId="0" applyFont="1" applyFill="1">
      <alignment vertical="center"/>
    </xf>
    <xf numFmtId="0" fontId="18" fillId="5" borderId="0" xfId="0" applyFont="1" applyFill="1" applyAlignment="1">
      <alignment vertical="center"/>
    </xf>
    <xf numFmtId="0" fontId="17" fillId="5" borderId="0" xfId="0" applyFont="1" applyFill="1" applyAlignment="1">
      <alignment vertical="top"/>
    </xf>
    <xf numFmtId="0" fontId="16" fillId="5" borderId="0" xfId="0" applyFont="1" applyFill="1" applyBorder="1" applyAlignment="1"/>
    <xf numFmtId="0" fontId="16" fillId="5" borderId="0" xfId="0" applyFont="1" applyFill="1" applyBorder="1" applyAlignment="1">
      <alignment horizontal="left"/>
    </xf>
    <xf numFmtId="0" fontId="17" fillId="5" borderId="0" xfId="0" applyFont="1" applyFill="1" applyBorder="1" applyAlignment="1"/>
    <xf numFmtId="0" fontId="18" fillId="5" borderId="0" xfId="0" applyFont="1" applyFill="1">
      <alignment vertical="center"/>
    </xf>
    <xf numFmtId="49" fontId="19" fillId="5" borderId="0" xfId="0" applyNumberFormat="1" applyFont="1" applyFill="1" applyAlignment="1">
      <alignment horizontal="left" vertical="center"/>
    </xf>
    <xf numFmtId="166" fontId="19" fillId="5" borderId="0" xfId="0" applyNumberFormat="1" applyFont="1" applyFill="1" applyAlignment="1">
      <alignment horizontal="left" vertical="center"/>
    </xf>
    <xf numFmtId="0" fontId="19" fillId="5" borderId="0" xfId="0" applyFont="1" applyFill="1" applyAlignment="1">
      <alignment vertical="center"/>
    </xf>
    <xf numFmtId="166" fontId="19" fillId="5" borderId="0" xfId="0" applyNumberFormat="1" applyFont="1" applyFill="1" applyAlignment="1">
      <alignment vertical="center"/>
    </xf>
    <xf numFmtId="0" fontId="17" fillId="5" borderId="0" xfId="0" applyFont="1" applyFill="1" applyAlignment="1">
      <alignment horizontal="left" vertical="center"/>
    </xf>
    <xf numFmtId="0" fontId="17" fillId="5" borderId="0" xfId="0" applyFont="1" applyFill="1" applyAlignment="1">
      <alignment vertical="center"/>
    </xf>
    <xf numFmtId="0" fontId="19" fillId="5" borderId="0" xfId="0" applyFont="1" applyFill="1" applyAlignment="1">
      <alignment horizontal="left" vertical="center"/>
    </xf>
    <xf numFmtId="0" fontId="21" fillId="5" borderId="0" xfId="0" applyFont="1" applyFill="1" applyAlignment="1">
      <alignment vertical="center"/>
    </xf>
    <xf numFmtId="166" fontId="18" fillId="5" borderId="0" xfId="0" applyNumberFormat="1" applyFont="1" applyFill="1" applyAlignment="1">
      <alignment vertical="center"/>
    </xf>
    <xf numFmtId="166" fontId="14" fillId="5" borderId="0" xfId="0" applyNumberFormat="1" applyFont="1" applyFill="1" applyAlignment="1">
      <alignment vertical="center"/>
    </xf>
    <xf numFmtId="0" fontId="15" fillId="5" borderId="0" xfId="0" applyFont="1" applyFill="1" applyAlignment="1">
      <alignment horizontal="left" vertical="center"/>
    </xf>
    <xf numFmtId="0" fontId="15" fillId="5" borderId="0" xfId="0" applyFont="1" applyFill="1" applyAlignment="1">
      <alignment vertical="center"/>
    </xf>
    <xf numFmtId="0" fontId="14" fillId="5" borderId="0" xfId="0" applyFont="1" applyFill="1" applyAlignment="1">
      <alignment vertical="center"/>
    </xf>
    <xf numFmtId="0" fontId="14" fillId="5" borderId="0" xfId="0" applyFont="1" applyFill="1" applyBorder="1" applyAlignment="1">
      <alignment vertical="center"/>
    </xf>
    <xf numFmtId="0" fontId="14" fillId="5" borderId="0" xfId="0" applyFont="1" applyFill="1" applyAlignment="1">
      <alignment horizontal="right" vertical="center"/>
    </xf>
    <xf numFmtId="0" fontId="7" fillId="5" borderId="0" xfId="0" applyFont="1" applyFill="1" applyAlignment="1">
      <alignment horizontal="left" vertical="top"/>
    </xf>
    <xf numFmtId="0" fontId="7" fillId="5" borderId="0" xfId="0" applyFont="1" applyFill="1" applyBorder="1" applyAlignment="1">
      <alignment horizontal="left"/>
    </xf>
    <xf numFmtId="0" fontId="7" fillId="5" borderId="0" xfId="0" applyFont="1" applyFill="1" applyBorder="1" applyAlignment="1"/>
    <xf numFmtId="0" fontId="7" fillId="5" borderId="0" xfId="0" applyFont="1" applyFill="1" applyAlignment="1">
      <alignment horizontal="left" vertical="top" wrapText="1"/>
    </xf>
    <xf numFmtId="0" fontId="5" fillId="5" borderId="0" xfId="0" applyFont="1" applyFill="1" applyAlignment="1">
      <alignment horizontal="left" vertical="top" wrapText="1"/>
    </xf>
    <xf numFmtId="0" fontId="7" fillId="5" borderId="0" xfId="0" applyFont="1" applyFill="1" applyAlignment="1"/>
    <xf numFmtId="0" fontId="8" fillId="5" borderId="1" xfId="0" applyFont="1" applyFill="1" applyBorder="1" applyAlignment="1">
      <alignment horizontal="justify"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0" fontId="8" fillId="5" borderId="1" xfId="0" applyFont="1" applyFill="1" applyBorder="1" applyAlignment="1">
      <alignment horizontal="justify"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0" fontId="8" fillId="5" borderId="1" xfId="0" applyFont="1" applyFill="1" applyBorder="1" applyAlignment="1">
      <alignment horizontal="left" vertical="center" wrapText="1"/>
    </xf>
    <xf numFmtId="0" fontId="0" fillId="5" borderId="0" xfId="0" applyFont="1" applyFill="1" applyAlignment="1">
      <alignment vertical="top"/>
    </xf>
    <xf numFmtId="0" fontId="4" fillId="5" borderId="1" xfId="0" applyFont="1" applyFill="1" applyBorder="1" applyAlignment="1">
      <alignment horizontal="justify" vertical="top" wrapText="1"/>
    </xf>
    <xf numFmtId="0" fontId="22"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6" fillId="5" borderId="1" xfId="0" applyFont="1" applyFill="1" applyBorder="1" applyAlignment="1">
      <alignment vertical="center" wrapText="1"/>
    </xf>
    <xf numFmtId="0" fontId="6" fillId="5" borderId="6" xfId="0" applyFont="1" applyFill="1" applyBorder="1" applyAlignment="1">
      <alignment vertical="top" wrapText="1"/>
    </xf>
    <xf numFmtId="0" fontId="8" fillId="5" borderId="1" xfId="0" applyFont="1" applyFill="1" applyBorder="1" applyAlignment="1">
      <alignment horizontal="center" vertical="top"/>
    </xf>
    <xf numFmtId="0" fontId="6" fillId="5" borderId="0" xfId="0" applyFont="1" applyFill="1" applyAlignment="1">
      <alignment vertical="top"/>
    </xf>
    <xf numFmtId="0" fontId="6" fillId="5" borderId="0" xfId="0" applyFont="1" applyFill="1" applyAlignment="1">
      <alignment horizontal="left" vertical="top"/>
    </xf>
    <xf numFmtId="0" fontId="6" fillId="5" borderId="0" xfId="0" applyFont="1" applyFill="1" applyBorder="1" applyAlignment="1">
      <alignment vertical="top" wrapText="1"/>
    </xf>
    <xf numFmtId="0" fontId="6" fillId="5" borderId="0" xfId="0" applyFont="1" applyFill="1" applyAlignment="1">
      <alignment horizontal="center" vertical="top" wrapText="1"/>
    </xf>
    <xf numFmtId="0" fontId="5" fillId="5" borderId="0" xfId="0" applyFont="1" applyFill="1" applyAlignment="1"/>
    <xf numFmtId="0" fontId="3" fillId="5" borderId="0" xfId="0" applyFont="1" applyFill="1">
      <alignment vertic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165" fontId="3" fillId="5" borderId="1" xfId="0" applyNumberFormat="1" applyFont="1" applyFill="1" applyBorder="1" applyAlignment="1">
      <alignment horizontal="center" vertical="center"/>
    </xf>
    <xf numFmtId="9"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5" borderId="1" xfId="0" applyFont="1" applyFill="1" applyBorder="1" applyAlignment="1" applyProtection="1">
      <alignment horizontal="center" vertical="top" wrapText="1"/>
      <protection locked="0"/>
    </xf>
    <xf numFmtId="0" fontId="6" fillId="5" borderId="2" xfId="0" applyFont="1" applyFill="1" applyBorder="1" applyAlignment="1" applyProtection="1">
      <alignment horizontal="right" vertical="top" wrapText="1"/>
      <protection locked="0"/>
    </xf>
    <xf numFmtId="0" fontId="23" fillId="5" borderId="0" xfId="0" applyFont="1" applyFill="1" applyBorder="1" applyAlignment="1"/>
    <xf numFmtId="0" fontId="23" fillId="5" borderId="0" xfId="0" applyFont="1" applyFill="1" applyAlignment="1"/>
    <xf numFmtId="0" fontId="6" fillId="5" borderId="4" xfId="0" applyFont="1" applyFill="1" applyBorder="1" applyAlignment="1" applyProtection="1">
      <alignment horizontal="left" vertical="top" wrapText="1"/>
    </xf>
    <xf numFmtId="0" fontId="6" fillId="5" borderId="4" xfId="0" applyFont="1" applyFill="1" applyBorder="1" applyAlignment="1" applyProtection="1">
      <alignment horizontal="left" vertical="top"/>
    </xf>
    <xf numFmtId="0" fontId="6" fillId="5" borderId="4" xfId="0" applyFont="1" applyFill="1" applyBorder="1" applyAlignment="1" applyProtection="1">
      <alignment horizontal="center" vertical="top" wrapText="1"/>
    </xf>
    <xf numFmtId="0" fontId="3" fillId="6" borderId="1" xfId="0" applyFont="1" applyFill="1" applyBorder="1" applyAlignment="1">
      <alignment horizontal="center" vertical="center" wrapText="1"/>
    </xf>
    <xf numFmtId="0" fontId="10" fillId="5" borderId="8" xfId="0" quotePrefix="1" applyFont="1" applyFill="1" applyBorder="1" applyAlignment="1">
      <alignment horizontal="right" vertical="top" wrapText="1"/>
    </xf>
    <xf numFmtId="0" fontId="10" fillId="5" borderId="8" xfId="0" applyNumberFormat="1" applyFont="1" applyFill="1" applyBorder="1" applyAlignment="1">
      <alignment horizontal="center" vertical="top" wrapText="1"/>
    </xf>
    <xf numFmtId="0" fontId="10" fillId="5" borderId="0" xfId="0" quotePrefix="1" applyFont="1" applyFill="1" applyBorder="1" applyAlignment="1">
      <alignment horizontal="right" vertical="top" wrapText="1"/>
    </xf>
    <xf numFmtId="10" fontId="10" fillId="5" borderId="0" xfId="0" applyNumberFormat="1" applyFont="1" applyFill="1" applyBorder="1" applyAlignment="1">
      <alignment horizontal="center" vertical="top" wrapText="1"/>
    </xf>
    <xf numFmtId="1" fontId="3" fillId="5" borderId="2" xfId="0" applyNumberFormat="1" applyFont="1" applyFill="1" applyBorder="1" applyAlignment="1">
      <alignment horizontal="center" vertical="center" wrapText="1"/>
    </xf>
    <xf numFmtId="0" fontId="6" fillId="5" borderId="1" xfId="0" applyFont="1" applyFill="1" applyBorder="1" applyAlignment="1">
      <alignment horizontal="center" vertical="top" wrapText="1"/>
    </xf>
    <xf numFmtId="9" fontId="3" fillId="6" borderId="1" xfId="0" applyNumberFormat="1" applyFont="1" applyFill="1" applyBorder="1" applyAlignment="1">
      <alignment horizontal="center" vertical="center" wrapText="1"/>
    </xf>
    <xf numFmtId="0" fontId="16" fillId="5" borderId="0" xfId="0" applyFont="1" applyFill="1" applyBorder="1" applyAlignment="1">
      <alignment horizontal="left"/>
    </xf>
    <xf numFmtId="0" fontId="19" fillId="5" borderId="0" xfId="0" applyFont="1" applyFill="1" applyAlignment="1">
      <alignment horizontal="left" vertical="center"/>
    </xf>
    <xf numFmtId="0" fontId="16" fillId="5" borderId="0" xfId="0" applyFont="1" applyFill="1" applyAlignment="1">
      <alignment vertical="center"/>
    </xf>
    <xf numFmtId="0" fontId="4" fillId="8" borderId="1" xfId="0" applyFont="1" applyFill="1" applyBorder="1" applyAlignment="1">
      <alignment horizontal="center" vertical="top" wrapText="1"/>
    </xf>
    <xf numFmtId="0" fontId="4" fillId="8" borderId="5" xfId="0" applyFont="1" applyFill="1" applyBorder="1" applyAlignment="1">
      <alignment horizontal="justify" vertical="top" wrapText="1"/>
    </xf>
    <xf numFmtId="0" fontId="4" fillId="8" borderId="5" xfId="0" applyFont="1" applyFill="1" applyBorder="1" applyAlignment="1">
      <alignment horizontal="center" vertical="top" wrapText="1"/>
    </xf>
    <xf numFmtId="0" fontId="4" fillId="8" borderId="1" xfId="0" applyFont="1" applyFill="1" applyBorder="1" applyAlignment="1">
      <alignment horizontal="justify" vertical="top" wrapText="1"/>
    </xf>
    <xf numFmtId="0" fontId="9" fillId="8" borderId="1" xfId="0" applyFont="1" applyFill="1" applyBorder="1" applyAlignment="1">
      <alignment horizontal="center" vertical="top" wrapText="1"/>
    </xf>
    <xf numFmtId="0" fontId="4" fillId="5" borderId="0" xfId="0" applyFont="1" applyFill="1" applyAlignment="1"/>
    <xf numFmtId="0" fontId="2" fillId="5" borderId="0" xfId="0" applyFont="1" applyFill="1">
      <alignment vertical="center"/>
    </xf>
    <xf numFmtId="0" fontId="2" fillId="5" borderId="1" xfId="0" applyFont="1" applyFill="1" applyBorder="1" applyAlignment="1">
      <alignment horizontal="center" vertical="center"/>
    </xf>
    <xf numFmtId="0" fontId="2" fillId="0" borderId="0" xfId="0" applyFont="1">
      <alignment vertical="center"/>
    </xf>
    <xf numFmtId="0" fontId="2" fillId="5" borderId="1" xfId="0" applyFont="1" applyFill="1" applyBorder="1" applyAlignment="1">
      <alignment horizontal="left" vertical="center" wrapText="1"/>
    </xf>
    <xf numFmtId="166" fontId="19" fillId="5" borderId="0" xfId="0" applyNumberFormat="1" applyFont="1" applyFill="1" applyAlignment="1">
      <alignment horizontal="left"/>
    </xf>
    <xf numFmtId="0" fontId="16" fillId="5" borderId="0" xfId="0" applyFont="1" applyFill="1" applyAlignment="1"/>
    <xf numFmtId="0" fontId="6" fillId="5" borderId="1" xfId="0" applyFont="1" applyFill="1" applyBorder="1" applyAlignment="1" applyProtection="1">
      <alignment horizontal="center" vertical="top" wrapText="1"/>
    </xf>
    <xf numFmtId="0" fontId="8" fillId="5" borderId="2" xfId="0" applyFont="1" applyFill="1" applyBorder="1" applyAlignment="1">
      <alignment horizontal="justify" vertical="top" wrapText="1"/>
    </xf>
    <xf numFmtId="0" fontId="6" fillId="5" borderId="3" xfId="0" applyFont="1" applyFill="1" applyBorder="1" applyAlignment="1">
      <alignment horizontal="left" vertical="top" wrapText="1"/>
    </xf>
    <xf numFmtId="0" fontId="6" fillId="5" borderId="3" xfId="0" applyFont="1" applyFill="1" applyBorder="1" applyAlignment="1">
      <alignment horizontal="center" vertical="top" wrapText="1"/>
    </xf>
    <xf numFmtId="0" fontId="6" fillId="5" borderId="3" xfId="0" applyFont="1" applyFill="1" applyBorder="1" applyAlignment="1" applyProtection="1">
      <alignment horizontal="center" vertical="top" wrapText="1"/>
    </xf>
    <xf numFmtId="1" fontId="3"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top" wrapText="1"/>
    </xf>
    <xf numFmtId="0" fontId="17" fillId="5" borderId="13" xfId="0" applyFont="1" applyFill="1" applyBorder="1" applyAlignment="1" applyProtection="1">
      <alignment horizontal="center" vertical="center"/>
      <protection locked="0"/>
    </xf>
    <xf numFmtId="0" fontId="11" fillId="5" borderId="0" xfId="0" applyFont="1" applyFill="1" applyBorder="1" applyAlignment="1">
      <alignment horizontal="center" vertical="center" wrapText="1"/>
    </xf>
    <xf numFmtId="0" fontId="11" fillId="5" borderId="0" xfId="0" applyFont="1" applyFill="1" applyBorder="1" applyAlignment="1">
      <alignment horizontal="center" vertical="center"/>
    </xf>
    <xf numFmtId="0" fontId="18" fillId="5" borderId="7" xfId="0" applyFont="1" applyFill="1" applyBorder="1" applyAlignment="1" applyProtection="1">
      <alignment horizontal="left" vertical="top" wrapText="1"/>
      <protection locked="0"/>
    </xf>
    <xf numFmtId="0" fontId="18" fillId="5" borderId="8" xfId="0" applyFont="1" applyFill="1" applyBorder="1" applyAlignment="1" applyProtection="1">
      <alignment horizontal="left" vertical="top" wrapText="1"/>
      <protection locked="0"/>
    </xf>
    <xf numFmtId="0" fontId="18" fillId="5" borderId="9" xfId="0" applyFont="1" applyFill="1" applyBorder="1" applyAlignment="1" applyProtection="1">
      <alignment horizontal="left" vertical="top" wrapText="1"/>
      <protection locked="0"/>
    </xf>
    <xf numFmtId="0" fontId="18" fillId="5" borderId="10" xfId="0" applyFont="1" applyFill="1" applyBorder="1" applyAlignment="1" applyProtection="1">
      <alignment horizontal="left" vertical="top" wrapText="1"/>
      <protection locked="0"/>
    </xf>
    <xf numFmtId="0" fontId="18" fillId="5" borderId="0" xfId="0" applyFont="1" applyFill="1" applyBorder="1" applyAlignment="1" applyProtection="1">
      <alignment horizontal="left" vertical="top" wrapText="1"/>
      <protection locked="0"/>
    </xf>
    <xf numFmtId="0" fontId="18" fillId="5" borderId="11" xfId="0" applyFont="1" applyFill="1" applyBorder="1" applyAlignment="1" applyProtection="1">
      <alignment horizontal="left" vertical="top" wrapText="1"/>
      <protection locked="0"/>
    </xf>
    <xf numFmtId="0" fontId="18" fillId="5" borderId="12" xfId="0" applyFont="1" applyFill="1" applyBorder="1" applyAlignment="1" applyProtection="1">
      <alignment horizontal="left" vertical="top" wrapText="1"/>
      <protection locked="0"/>
    </xf>
    <xf numFmtId="0" fontId="18" fillId="5" borderId="13" xfId="0" applyFont="1" applyFill="1" applyBorder="1" applyAlignment="1" applyProtection="1">
      <alignment horizontal="left" vertical="top" wrapText="1"/>
      <protection locked="0"/>
    </xf>
    <xf numFmtId="0" fontId="18" fillId="5" borderId="14" xfId="0" applyFont="1" applyFill="1" applyBorder="1" applyAlignment="1" applyProtection="1">
      <alignment horizontal="left" vertical="top" wrapText="1"/>
      <protection locked="0"/>
    </xf>
    <xf numFmtId="0" fontId="21" fillId="5" borderId="0" xfId="0" applyFont="1" applyFill="1" applyAlignment="1">
      <alignment horizontal="right" vertical="center"/>
    </xf>
    <xf numFmtId="0" fontId="16" fillId="5" borderId="0" xfId="0" applyFont="1" applyFill="1" applyBorder="1" applyAlignment="1">
      <alignment horizontal="left"/>
    </xf>
    <xf numFmtId="0" fontId="19" fillId="5" borderId="13" xfId="0" applyFont="1" applyFill="1" applyBorder="1" applyAlignment="1">
      <alignment horizontal="left" vertical="center"/>
    </xf>
    <xf numFmtId="0" fontId="19" fillId="5" borderId="0" xfId="0" applyFont="1" applyFill="1" applyBorder="1" applyAlignment="1">
      <alignment horizontal="left" vertical="center"/>
    </xf>
    <xf numFmtId="0" fontId="19" fillId="5" borderId="0" xfId="0" applyFont="1" applyFill="1" applyBorder="1" applyAlignment="1" applyProtection="1">
      <alignment horizontal="left" vertical="center"/>
      <protection locked="0"/>
    </xf>
    <xf numFmtId="0" fontId="17" fillId="5" borderId="13" xfId="0" applyFont="1" applyFill="1" applyBorder="1" applyAlignment="1" applyProtection="1">
      <alignment horizontal="left"/>
      <protection locked="0"/>
    </xf>
    <xf numFmtId="0" fontId="17" fillId="5" borderId="3" xfId="0" applyFont="1" applyFill="1" applyBorder="1" applyAlignment="1" applyProtection="1">
      <alignment horizontal="left" wrapText="1"/>
      <protection locked="0"/>
    </xf>
    <xf numFmtId="0" fontId="18" fillId="5" borderId="0" xfId="0" applyFont="1" applyFill="1" applyBorder="1" applyAlignment="1" applyProtection="1">
      <alignment horizontal="left" vertical="center"/>
      <protection locked="0"/>
    </xf>
    <xf numFmtId="0" fontId="19" fillId="5" borderId="0" xfId="0" applyFont="1" applyFill="1" applyBorder="1" applyAlignment="1" applyProtection="1">
      <alignment horizontal="left"/>
      <protection locked="0"/>
    </xf>
    <xf numFmtId="0" fontId="6" fillId="5" borderId="5"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2" xfId="0" applyFont="1" applyFill="1" applyBorder="1" applyAlignment="1" applyProtection="1">
      <alignment horizontal="center" vertical="top" wrapText="1"/>
    </xf>
    <xf numFmtId="0" fontId="6" fillId="5" borderId="4" xfId="0" applyFont="1" applyFill="1" applyBorder="1" applyAlignment="1" applyProtection="1">
      <alignment horizontal="center" vertical="top" wrapText="1"/>
    </xf>
    <xf numFmtId="0" fontId="10" fillId="5" borderId="2" xfId="0" applyFont="1" applyFill="1" applyBorder="1" applyAlignment="1" applyProtection="1">
      <alignment horizontal="center" vertical="top"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2" xfId="0" applyNumberFormat="1" applyFont="1" applyFill="1" applyBorder="1" applyAlignment="1">
      <alignment horizontal="center" vertical="top" wrapText="1"/>
    </xf>
    <xf numFmtId="0" fontId="10" fillId="5" borderId="3" xfId="0" applyNumberFormat="1" applyFont="1" applyFill="1" applyBorder="1" applyAlignment="1">
      <alignment horizontal="center" vertical="top" wrapText="1"/>
    </xf>
    <xf numFmtId="0" fontId="10" fillId="5" borderId="4" xfId="0" applyNumberFormat="1" applyFont="1" applyFill="1" applyBorder="1" applyAlignment="1">
      <alignment horizontal="center" vertical="top" wrapText="1"/>
    </xf>
    <xf numFmtId="0" fontId="6" fillId="5" borderId="2" xfId="0"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0" fontId="10" fillId="5" borderId="2" xfId="0" applyFont="1" applyFill="1" applyBorder="1" applyAlignment="1">
      <alignment horizontal="right" vertical="top" wrapText="1"/>
    </xf>
    <xf numFmtId="0" fontId="10" fillId="5" borderId="3" xfId="0" applyFont="1" applyFill="1" applyBorder="1" applyAlignment="1">
      <alignment horizontal="right" vertical="top" wrapText="1"/>
    </xf>
    <xf numFmtId="0" fontId="10" fillId="5" borderId="4" xfId="0" applyFont="1" applyFill="1" applyBorder="1" applyAlignment="1">
      <alignment horizontal="right" vertical="top" wrapText="1"/>
    </xf>
    <xf numFmtId="0" fontId="6" fillId="5" borderId="5" xfId="0" applyFont="1" applyFill="1" applyBorder="1" applyAlignment="1">
      <alignment horizontal="center" vertical="top" wrapText="1"/>
    </xf>
    <xf numFmtId="0" fontId="6" fillId="5" borderId="6" xfId="0" applyFont="1" applyFill="1" applyBorder="1" applyAlignment="1">
      <alignment horizontal="center" vertical="top" wrapText="1"/>
    </xf>
    <xf numFmtId="0" fontId="6" fillId="5" borderId="5"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6" xfId="0" applyFont="1" applyFill="1" applyBorder="1" applyAlignment="1">
      <alignment horizontal="left" vertical="top" wrapText="1"/>
    </xf>
    <xf numFmtId="0" fontId="4" fillId="8" borderId="2" xfId="0"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8" fillId="5" borderId="1" xfId="0" applyFont="1" applyFill="1" applyBorder="1" applyAlignment="1">
      <alignment horizontal="left" vertical="center" wrapText="1"/>
    </xf>
    <xf numFmtId="0" fontId="10" fillId="5" borderId="2" xfId="0" quotePrefix="1" applyFont="1" applyFill="1" applyBorder="1" applyAlignment="1">
      <alignment horizontal="right" vertical="top" wrapText="1"/>
    </xf>
    <xf numFmtId="0" fontId="10" fillId="5" borderId="3" xfId="0" quotePrefix="1" applyFont="1" applyFill="1" applyBorder="1" applyAlignment="1">
      <alignment horizontal="right" vertical="top" wrapText="1"/>
    </xf>
    <xf numFmtId="0" fontId="10" fillId="5" borderId="4" xfId="0" quotePrefix="1" applyFont="1" applyFill="1" applyBorder="1" applyAlignment="1">
      <alignment horizontal="right" vertical="top" wrapText="1"/>
    </xf>
    <xf numFmtId="10" fontId="10" fillId="5" borderId="2" xfId="0" applyNumberFormat="1" applyFont="1" applyFill="1" applyBorder="1" applyAlignment="1">
      <alignment horizontal="center" vertical="top" wrapText="1"/>
    </xf>
    <xf numFmtId="10" fontId="10" fillId="5" borderId="3" xfId="0" applyNumberFormat="1" applyFont="1" applyFill="1" applyBorder="1" applyAlignment="1">
      <alignment horizontal="center" vertical="top" wrapText="1"/>
    </xf>
    <xf numFmtId="10" fontId="10" fillId="5" borderId="4" xfId="0" applyNumberFormat="1" applyFont="1" applyFill="1" applyBorder="1" applyAlignment="1">
      <alignment horizontal="center" vertical="top" wrapText="1"/>
    </xf>
    <xf numFmtId="0" fontId="8" fillId="5" borderId="5"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5" xfId="0" applyFont="1" applyFill="1" applyBorder="1" applyAlignment="1">
      <alignment vertical="center" wrapText="1"/>
    </xf>
    <xf numFmtId="0" fontId="6" fillId="5" borderId="15" xfId="0" applyFont="1" applyFill="1" applyBorder="1" applyAlignment="1">
      <alignment vertical="center" wrapText="1"/>
    </xf>
    <xf numFmtId="0" fontId="6" fillId="5" borderId="6" xfId="0" applyFont="1" applyFill="1" applyBorder="1" applyAlignment="1">
      <alignment vertical="center" wrapText="1"/>
    </xf>
    <xf numFmtId="0" fontId="6" fillId="5" borderId="15" xfId="0" applyFont="1" applyFill="1" applyBorder="1" applyAlignment="1">
      <alignment horizontal="center" vertical="top" wrapText="1"/>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6" fillId="5" borderId="1" xfId="0" applyFont="1" applyFill="1" applyBorder="1" applyAlignment="1" applyProtection="1">
      <alignment horizontal="center" vertical="top" wrapText="1"/>
      <protection locked="0"/>
    </xf>
    <xf numFmtId="0" fontId="6" fillId="5" borderId="1" xfId="0" applyFont="1" applyFill="1" applyBorder="1" applyAlignment="1">
      <alignment horizontal="center" vertical="top" wrapText="1"/>
    </xf>
    <xf numFmtId="0" fontId="8" fillId="5" borderId="5" xfId="0" applyFont="1" applyFill="1" applyBorder="1" applyAlignment="1">
      <alignment vertical="center" wrapText="1"/>
    </xf>
    <xf numFmtId="0" fontId="8" fillId="5" borderId="6" xfId="0" applyFont="1" applyFill="1" applyBorder="1" applyAlignment="1">
      <alignment vertical="center" wrapText="1"/>
    </xf>
    <xf numFmtId="0" fontId="22" fillId="5" borderId="5" xfId="0" applyFont="1" applyFill="1" applyBorder="1" applyAlignment="1">
      <alignment horizontal="center" vertical="top" wrapText="1"/>
    </xf>
    <xf numFmtId="0" fontId="22" fillId="5" borderId="6" xfId="0" applyFont="1" applyFill="1" applyBorder="1" applyAlignment="1">
      <alignment horizontal="center" vertical="top" wrapText="1"/>
    </xf>
    <xf numFmtId="0" fontId="22" fillId="5" borderId="1" xfId="0" applyFont="1" applyFill="1" applyBorder="1" applyAlignment="1">
      <alignment horizontal="left" vertical="center" wrapText="1"/>
    </xf>
    <xf numFmtId="0" fontId="8" fillId="5" borderId="2" xfId="0" applyFont="1" applyFill="1" applyBorder="1" applyAlignment="1">
      <alignment horizontal="center" vertical="top" wrapText="1"/>
    </xf>
    <xf numFmtId="0" fontId="8" fillId="5" borderId="4" xfId="0" applyFont="1" applyFill="1" applyBorder="1" applyAlignment="1">
      <alignment horizontal="center" vertical="top" wrapText="1"/>
    </xf>
    <xf numFmtId="0" fontId="8" fillId="5" borderId="1" xfId="0" applyFont="1" applyFill="1" applyBorder="1" applyAlignment="1">
      <alignment vertical="center" wrapText="1"/>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4" fillId="8" borderId="2" xfId="0" applyFont="1" applyFill="1" applyBorder="1" applyAlignment="1">
      <alignment horizontal="center" vertical="top" wrapText="1"/>
    </xf>
    <xf numFmtId="0" fontId="4" fillId="8" borderId="4" xfId="0" applyFont="1" applyFill="1" applyBorder="1" applyAlignment="1">
      <alignment horizontal="center" vertical="top" wrapText="1"/>
    </xf>
    <xf numFmtId="0" fontId="4" fillId="8" borderId="7" xfId="0" applyFont="1" applyFill="1" applyBorder="1" applyAlignment="1">
      <alignment horizontal="left" vertical="top" wrapText="1"/>
    </xf>
    <xf numFmtId="0" fontId="4" fillId="8" borderId="8" xfId="0" applyFont="1" applyFill="1" applyBorder="1" applyAlignment="1">
      <alignment horizontal="left" vertical="top" wrapText="1"/>
    </xf>
    <xf numFmtId="0" fontId="4" fillId="8" borderId="9" xfId="0" applyFont="1" applyFill="1" applyBorder="1" applyAlignment="1">
      <alignment horizontal="left" vertical="top" wrapText="1"/>
    </xf>
    <xf numFmtId="0" fontId="4" fillId="8" borderId="7" xfId="0" applyFont="1" applyFill="1" applyBorder="1" applyAlignment="1">
      <alignment horizontal="center" vertical="top" wrapText="1"/>
    </xf>
    <xf numFmtId="0" fontId="4" fillId="8" borderId="9" xfId="0" applyFont="1" applyFill="1" applyBorder="1" applyAlignment="1">
      <alignment horizontal="center" vertical="top" wrapText="1"/>
    </xf>
    <xf numFmtId="1" fontId="10" fillId="7" borderId="2" xfId="0" applyNumberFormat="1" applyFont="1" applyFill="1" applyBorder="1" applyAlignment="1">
      <alignment horizontal="center" vertical="top" wrapText="1"/>
    </xf>
    <xf numFmtId="0" fontId="10" fillId="7" borderId="4" xfId="0" applyFont="1" applyFill="1" applyBorder="1" applyAlignment="1">
      <alignment horizontal="center" vertical="top" wrapText="1"/>
    </xf>
    <xf numFmtId="1" fontId="10" fillId="5" borderId="2" xfId="0" applyNumberFormat="1" applyFont="1" applyFill="1" applyBorder="1" applyAlignment="1">
      <alignment horizontal="center" vertical="top" wrapText="1"/>
    </xf>
    <xf numFmtId="1" fontId="10" fillId="5" borderId="4" xfId="0" applyNumberFormat="1" applyFont="1" applyFill="1" applyBorder="1" applyAlignment="1">
      <alignment horizontal="center" vertical="top" wrapText="1"/>
    </xf>
    <xf numFmtId="0" fontId="22" fillId="5" borderId="5" xfId="0" applyFont="1" applyFill="1" applyBorder="1" applyAlignment="1">
      <alignment horizontal="left" vertical="center" wrapText="1"/>
    </xf>
    <xf numFmtId="0" fontId="22" fillId="5" borderId="6" xfId="0" applyFont="1" applyFill="1" applyBorder="1" applyAlignment="1">
      <alignment horizontal="left" vertical="center" wrapText="1"/>
    </xf>
    <xf numFmtId="10" fontId="10" fillId="5" borderId="2" xfId="0" applyNumberFormat="1" applyFont="1" applyFill="1" applyBorder="1" applyAlignment="1" applyProtection="1">
      <alignment horizontal="center" vertical="top" wrapText="1"/>
    </xf>
    <xf numFmtId="10" fontId="10" fillId="5" borderId="3" xfId="0" applyNumberFormat="1" applyFont="1" applyFill="1" applyBorder="1" applyAlignment="1" applyProtection="1">
      <alignment horizontal="center" vertical="top" wrapText="1"/>
    </xf>
    <xf numFmtId="10" fontId="10" fillId="5" borderId="4" xfId="0" applyNumberFormat="1" applyFont="1" applyFill="1" applyBorder="1" applyAlignment="1" applyProtection="1">
      <alignment horizontal="center" vertical="top"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2" xfId="0" applyFont="1" applyFill="1" applyBorder="1" applyAlignment="1">
      <alignment horizontal="right" vertical="center" wrapText="1"/>
    </xf>
    <xf numFmtId="0" fontId="2" fillId="5" borderId="3" xfId="0" applyFont="1" applyFill="1" applyBorder="1" applyAlignment="1">
      <alignment horizontal="right" vertical="center" wrapText="1"/>
    </xf>
    <xf numFmtId="0" fontId="2" fillId="5" borderId="4" xfId="0" applyFont="1" applyFill="1" applyBorder="1" applyAlignment="1">
      <alignment horizontal="right" vertical="center" wrapText="1"/>
    </xf>
  </cellXfs>
  <cellStyles count="2">
    <cellStyle name="Normal" xfId="0" builtinId="0"/>
    <cellStyle name="Percent 2" xfId="1" xr:uid="{00000000-0005-0000-0000-000001000000}"/>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2698751</xdr:colOff>
      <xdr:row>71</xdr:row>
      <xdr:rowOff>1952625</xdr:rowOff>
    </xdr:from>
    <xdr:to>
      <xdr:col>2</xdr:col>
      <xdr:colOff>4070433</xdr:colOff>
      <xdr:row>71</xdr:row>
      <xdr:rowOff>3282950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1" y="42029063"/>
          <a:ext cx="1371682" cy="133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xdr:colOff>
      <xdr:row>70</xdr:row>
      <xdr:rowOff>1008062</xdr:rowOff>
    </xdr:from>
    <xdr:to>
      <xdr:col>2</xdr:col>
      <xdr:colOff>3184302</xdr:colOff>
      <xdr:row>70</xdr:row>
      <xdr:rowOff>2530184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912937" y="39258875"/>
          <a:ext cx="3112865" cy="1522122"/>
        </a:xfrm>
        <a:prstGeom prst="rect">
          <a:avLst/>
        </a:prstGeom>
      </xdr:spPr>
    </xdr:pic>
    <xdr:clientData/>
  </xdr:twoCellAnchor>
  <xdr:twoCellAnchor editAs="oneCell">
    <xdr:from>
      <xdr:col>2</xdr:col>
      <xdr:colOff>47624</xdr:colOff>
      <xdr:row>89</xdr:row>
      <xdr:rowOff>642938</xdr:rowOff>
    </xdr:from>
    <xdr:to>
      <xdr:col>2</xdr:col>
      <xdr:colOff>3547823</xdr:colOff>
      <xdr:row>90</xdr:row>
      <xdr:rowOff>117281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889124" y="53490813"/>
          <a:ext cx="3500199" cy="1141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view="pageBreakPreview" zoomScale="70" zoomScaleNormal="100" zoomScaleSheetLayoutView="70" workbookViewId="0">
      <selection activeCell="I6" sqref="I6"/>
    </sheetView>
  </sheetViews>
  <sheetFormatPr defaultRowHeight="15"/>
  <cols>
    <col min="1" max="1" width="3.42578125" style="10" customWidth="1"/>
    <col min="2" max="2" width="10.42578125" style="36" customWidth="1"/>
    <col min="3" max="3" width="6.85546875" style="36" customWidth="1"/>
    <col min="4" max="4" width="5.85546875" style="10" customWidth="1"/>
    <col min="5" max="5" width="4.5703125" style="10" customWidth="1"/>
    <col min="6" max="13" width="9.140625" style="10"/>
    <col min="14" max="14" width="10" style="10" customWidth="1"/>
    <col min="15" max="15" width="2.42578125" style="10" customWidth="1"/>
    <col min="16" max="16384" width="9.140625" style="10"/>
  </cols>
  <sheetData>
    <row r="1" spans="1:15" ht="20.25" customHeight="1">
      <c r="A1" s="109" t="s">
        <v>212</v>
      </c>
      <c r="B1" s="110"/>
      <c r="C1" s="110"/>
      <c r="D1" s="110"/>
      <c r="E1" s="110"/>
      <c r="F1" s="110"/>
      <c r="G1" s="110"/>
      <c r="H1" s="110"/>
      <c r="I1" s="110"/>
      <c r="J1" s="110"/>
      <c r="K1" s="110"/>
      <c r="L1" s="110"/>
      <c r="M1" s="110"/>
      <c r="N1" s="110"/>
      <c r="O1" s="110"/>
    </row>
    <row r="2" spans="1:15" ht="20.25" customHeight="1">
      <c r="A2" s="110"/>
      <c r="B2" s="110"/>
      <c r="C2" s="110"/>
      <c r="D2" s="110"/>
      <c r="E2" s="110"/>
      <c r="F2" s="110"/>
      <c r="G2" s="110"/>
      <c r="H2" s="110"/>
      <c r="I2" s="110"/>
      <c r="J2" s="110"/>
      <c r="K2" s="110"/>
      <c r="L2" s="110"/>
      <c r="M2" s="110"/>
      <c r="N2" s="110"/>
      <c r="O2" s="110"/>
    </row>
    <row r="3" spans="1:15" ht="6.75" customHeight="1">
      <c r="A3" s="11"/>
      <c r="B3" s="12"/>
      <c r="C3" s="12"/>
      <c r="D3" s="13"/>
      <c r="E3" s="13"/>
      <c r="F3" s="13"/>
      <c r="G3" s="13"/>
      <c r="H3" s="13"/>
      <c r="I3" s="13"/>
      <c r="J3" s="14"/>
      <c r="K3" s="14"/>
      <c r="L3" s="14"/>
      <c r="M3" s="14"/>
      <c r="N3" s="14"/>
      <c r="O3" s="14"/>
    </row>
    <row r="4" spans="1:15" s="16" customFormat="1" ht="26.25" customHeight="1">
      <c r="A4" s="121" t="s">
        <v>46</v>
      </c>
      <c r="B4" s="121"/>
      <c r="C4" s="121"/>
      <c r="D4" s="121"/>
      <c r="E4" s="125"/>
      <c r="F4" s="125"/>
      <c r="G4" s="125"/>
      <c r="H4" s="125"/>
      <c r="I4" s="125"/>
      <c r="J4" s="125"/>
      <c r="K4" s="125"/>
      <c r="L4" s="125"/>
      <c r="M4" s="125"/>
      <c r="N4" s="125"/>
      <c r="O4" s="15"/>
    </row>
    <row r="5" spans="1:15" s="16" customFormat="1" ht="38.25" customHeight="1">
      <c r="A5" s="121" t="s">
        <v>37</v>
      </c>
      <c r="B5" s="121"/>
      <c r="C5" s="121"/>
      <c r="D5" s="121"/>
      <c r="E5" s="126"/>
      <c r="F5" s="126"/>
      <c r="G5" s="126"/>
      <c r="H5" s="126"/>
      <c r="I5" s="126"/>
      <c r="J5" s="126"/>
      <c r="K5" s="126"/>
      <c r="L5" s="126"/>
      <c r="M5" s="126"/>
      <c r="N5" s="126"/>
      <c r="O5" s="15"/>
    </row>
    <row r="6" spans="1:15" s="16" customFormat="1" ht="20.25" customHeight="1">
      <c r="A6" s="17"/>
      <c r="B6" s="18"/>
      <c r="C6" s="86"/>
      <c r="D6" s="17"/>
      <c r="E6" s="19"/>
      <c r="F6" s="19"/>
      <c r="G6" s="19"/>
      <c r="H6" s="19"/>
      <c r="I6" s="19"/>
      <c r="J6" s="20"/>
      <c r="K6" s="20"/>
      <c r="L6" s="20"/>
      <c r="M6" s="20"/>
      <c r="N6" s="20"/>
      <c r="O6" s="20"/>
    </row>
    <row r="7" spans="1:15" s="16" customFormat="1" ht="21.75" customHeight="1">
      <c r="A7" s="21" t="s">
        <v>47</v>
      </c>
      <c r="B7" s="122" t="s">
        <v>48</v>
      </c>
      <c r="C7" s="122"/>
      <c r="D7" s="122"/>
      <c r="E7" s="15"/>
      <c r="F7" s="15"/>
      <c r="G7" s="15"/>
      <c r="H7" s="15"/>
      <c r="I7" s="15"/>
      <c r="J7" s="15"/>
      <c r="K7" s="15"/>
      <c r="L7" s="15"/>
      <c r="M7" s="15"/>
      <c r="N7" s="15"/>
      <c r="O7" s="20"/>
    </row>
    <row r="8" spans="1:15" s="16" customFormat="1" ht="15.75">
      <c r="A8" s="20"/>
      <c r="B8" s="111"/>
      <c r="C8" s="112"/>
      <c r="D8" s="112"/>
      <c r="E8" s="112"/>
      <c r="F8" s="112"/>
      <c r="G8" s="112"/>
      <c r="H8" s="112"/>
      <c r="I8" s="112"/>
      <c r="J8" s="112"/>
      <c r="K8" s="112"/>
      <c r="L8" s="112"/>
      <c r="M8" s="112"/>
      <c r="N8" s="113"/>
      <c r="O8" s="20"/>
    </row>
    <row r="9" spans="1:15" s="16" customFormat="1" ht="15.75">
      <c r="A9" s="20"/>
      <c r="B9" s="114"/>
      <c r="C9" s="115"/>
      <c r="D9" s="115"/>
      <c r="E9" s="115"/>
      <c r="F9" s="115"/>
      <c r="G9" s="115"/>
      <c r="H9" s="115"/>
      <c r="I9" s="115"/>
      <c r="J9" s="115"/>
      <c r="K9" s="115"/>
      <c r="L9" s="115"/>
      <c r="M9" s="115"/>
      <c r="N9" s="116"/>
      <c r="O9" s="20"/>
    </row>
    <row r="10" spans="1:15" s="16" customFormat="1" ht="15.75">
      <c r="A10" s="20"/>
      <c r="B10" s="114"/>
      <c r="C10" s="115"/>
      <c r="D10" s="115"/>
      <c r="E10" s="115"/>
      <c r="F10" s="115"/>
      <c r="G10" s="115"/>
      <c r="H10" s="115"/>
      <c r="I10" s="115"/>
      <c r="J10" s="115"/>
      <c r="K10" s="115"/>
      <c r="L10" s="115"/>
      <c r="M10" s="115"/>
      <c r="N10" s="116"/>
      <c r="O10" s="20"/>
    </row>
    <row r="11" spans="1:15" s="16" customFormat="1" ht="15.75">
      <c r="A11" s="20"/>
      <c r="B11" s="114"/>
      <c r="C11" s="115"/>
      <c r="D11" s="115"/>
      <c r="E11" s="115"/>
      <c r="F11" s="115"/>
      <c r="G11" s="115"/>
      <c r="H11" s="115"/>
      <c r="I11" s="115"/>
      <c r="J11" s="115"/>
      <c r="K11" s="115"/>
      <c r="L11" s="115"/>
      <c r="M11" s="115"/>
      <c r="N11" s="116"/>
      <c r="O11" s="20"/>
    </row>
    <row r="12" spans="1:15" s="16" customFormat="1" ht="15.75">
      <c r="A12" s="20"/>
      <c r="B12" s="114"/>
      <c r="C12" s="115"/>
      <c r="D12" s="115"/>
      <c r="E12" s="115"/>
      <c r="F12" s="115"/>
      <c r="G12" s="115"/>
      <c r="H12" s="115"/>
      <c r="I12" s="115"/>
      <c r="J12" s="115"/>
      <c r="K12" s="115"/>
      <c r="L12" s="115"/>
      <c r="M12" s="115"/>
      <c r="N12" s="116"/>
      <c r="O12" s="20"/>
    </row>
    <row r="13" spans="1:15" s="16" customFormat="1" ht="15.75">
      <c r="A13" s="20"/>
      <c r="B13" s="114"/>
      <c r="C13" s="115"/>
      <c r="D13" s="115"/>
      <c r="E13" s="115"/>
      <c r="F13" s="115"/>
      <c r="G13" s="115"/>
      <c r="H13" s="115"/>
      <c r="I13" s="115"/>
      <c r="J13" s="115"/>
      <c r="K13" s="115"/>
      <c r="L13" s="115"/>
      <c r="M13" s="115"/>
      <c r="N13" s="116"/>
      <c r="O13" s="20"/>
    </row>
    <row r="14" spans="1:15" s="16" customFormat="1" ht="15.75">
      <c r="A14" s="20"/>
      <c r="B14" s="114"/>
      <c r="C14" s="115"/>
      <c r="D14" s="115"/>
      <c r="E14" s="115"/>
      <c r="F14" s="115"/>
      <c r="G14" s="115"/>
      <c r="H14" s="115"/>
      <c r="I14" s="115"/>
      <c r="J14" s="115"/>
      <c r="K14" s="115"/>
      <c r="L14" s="115"/>
      <c r="M14" s="115"/>
      <c r="N14" s="116"/>
      <c r="O14" s="20"/>
    </row>
    <row r="15" spans="1:15" s="16" customFormat="1" ht="15.75">
      <c r="A15" s="20"/>
      <c r="B15" s="114"/>
      <c r="C15" s="115"/>
      <c r="D15" s="115"/>
      <c r="E15" s="115"/>
      <c r="F15" s="115"/>
      <c r="G15" s="115"/>
      <c r="H15" s="115"/>
      <c r="I15" s="115"/>
      <c r="J15" s="115"/>
      <c r="K15" s="115"/>
      <c r="L15" s="115"/>
      <c r="M15" s="115"/>
      <c r="N15" s="116"/>
      <c r="O15" s="20"/>
    </row>
    <row r="16" spans="1:15" s="16" customFormat="1" ht="15.75">
      <c r="A16" s="20"/>
      <c r="B16" s="114"/>
      <c r="C16" s="115"/>
      <c r="D16" s="115"/>
      <c r="E16" s="115"/>
      <c r="F16" s="115"/>
      <c r="G16" s="115"/>
      <c r="H16" s="115"/>
      <c r="I16" s="115"/>
      <c r="J16" s="115"/>
      <c r="K16" s="115"/>
      <c r="L16" s="115"/>
      <c r="M16" s="115"/>
      <c r="N16" s="116"/>
      <c r="O16" s="20"/>
    </row>
    <row r="17" spans="1:15" s="16" customFormat="1" ht="15.75">
      <c r="A17" s="20"/>
      <c r="B17" s="114"/>
      <c r="C17" s="115"/>
      <c r="D17" s="115"/>
      <c r="E17" s="115"/>
      <c r="F17" s="115"/>
      <c r="G17" s="115"/>
      <c r="H17" s="115"/>
      <c r="I17" s="115"/>
      <c r="J17" s="115"/>
      <c r="K17" s="115"/>
      <c r="L17" s="115"/>
      <c r="M17" s="115"/>
      <c r="N17" s="116"/>
      <c r="O17" s="20"/>
    </row>
    <row r="18" spans="1:15" s="16" customFormat="1" ht="15.75">
      <c r="A18" s="20"/>
      <c r="B18" s="114"/>
      <c r="C18" s="115"/>
      <c r="D18" s="115"/>
      <c r="E18" s="115"/>
      <c r="F18" s="115"/>
      <c r="G18" s="115"/>
      <c r="H18" s="115"/>
      <c r="I18" s="115"/>
      <c r="J18" s="115"/>
      <c r="K18" s="115"/>
      <c r="L18" s="115"/>
      <c r="M18" s="115"/>
      <c r="N18" s="116"/>
      <c r="O18" s="20"/>
    </row>
    <row r="19" spans="1:15" s="16" customFormat="1" ht="19.5" customHeight="1">
      <c r="A19" s="20"/>
      <c r="B19" s="117"/>
      <c r="C19" s="118"/>
      <c r="D19" s="118"/>
      <c r="E19" s="118"/>
      <c r="F19" s="118"/>
      <c r="G19" s="118"/>
      <c r="H19" s="118"/>
      <c r="I19" s="118"/>
      <c r="J19" s="118"/>
      <c r="K19" s="118"/>
      <c r="L19" s="118"/>
      <c r="M19" s="118"/>
      <c r="N19" s="119"/>
      <c r="O19" s="20"/>
    </row>
    <row r="20" spans="1:15" s="16" customFormat="1" ht="15.75">
      <c r="A20" s="20"/>
      <c r="B20" s="20"/>
      <c r="C20" s="20"/>
      <c r="D20" s="20"/>
      <c r="E20" s="20"/>
      <c r="F20" s="20"/>
      <c r="G20" s="20"/>
      <c r="H20" s="20"/>
      <c r="I20" s="20"/>
      <c r="J20" s="20"/>
      <c r="K20" s="20"/>
      <c r="L20" s="20"/>
      <c r="M20" s="20"/>
      <c r="N20" s="20"/>
      <c r="O20" s="20"/>
    </row>
    <row r="21" spans="1:15" s="16" customFormat="1" ht="24" customHeight="1">
      <c r="A21" s="22">
        <v>2</v>
      </c>
      <c r="B21" s="88" t="s">
        <v>219</v>
      </c>
      <c r="C21" s="108"/>
      <c r="D21" s="108"/>
      <c r="E21" s="23" t="s">
        <v>220</v>
      </c>
      <c r="F21" s="23"/>
      <c r="G21" s="23"/>
      <c r="H21" s="15"/>
      <c r="I21" s="15"/>
      <c r="J21" s="20"/>
      <c r="K21" s="20"/>
      <c r="L21" s="20"/>
      <c r="M21" s="20"/>
      <c r="N21" s="20"/>
      <c r="O21" s="20"/>
    </row>
    <row r="22" spans="1:15" s="16" customFormat="1" ht="15.75" customHeight="1">
      <c r="A22" s="24"/>
      <c r="B22" s="25"/>
      <c r="C22" s="25"/>
      <c r="D22" s="123"/>
      <c r="E22" s="123"/>
      <c r="F22" s="124"/>
      <c r="G22" s="124"/>
      <c r="H22" s="124"/>
      <c r="I22" s="124"/>
      <c r="J22" s="124"/>
      <c r="K22" s="124"/>
      <c r="L22" s="124"/>
      <c r="M22" s="124"/>
      <c r="N22" s="124"/>
      <c r="O22" s="20"/>
    </row>
    <row r="23" spans="1:15" s="16" customFormat="1" ht="24" customHeight="1">
      <c r="A23" s="99">
        <v>3</v>
      </c>
      <c r="B23" s="100" t="s">
        <v>221</v>
      </c>
      <c r="C23" s="108"/>
      <c r="D23" s="108"/>
      <c r="E23" s="23" t="s">
        <v>220</v>
      </c>
      <c r="F23" s="127"/>
      <c r="G23" s="127"/>
      <c r="H23" s="127"/>
      <c r="I23" s="127"/>
      <c r="J23" s="127"/>
      <c r="K23" s="127"/>
      <c r="L23" s="127"/>
      <c r="M23" s="127"/>
      <c r="N23" s="127"/>
      <c r="O23" s="20"/>
    </row>
    <row r="24" spans="1:15" s="16" customFormat="1" ht="15.75" customHeight="1">
      <c r="A24" s="24"/>
      <c r="B24" s="26"/>
      <c r="C24" s="26"/>
      <c r="D24" s="124"/>
      <c r="E24" s="124"/>
      <c r="F24" s="127"/>
      <c r="G24" s="127"/>
      <c r="H24" s="127"/>
      <c r="I24" s="127"/>
      <c r="J24" s="127"/>
      <c r="K24" s="127"/>
      <c r="L24" s="127"/>
      <c r="M24" s="127"/>
      <c r="N24" s="127"/>
      <c r="O24" s="20"/>
    </row>
    <row r="25" spans="1:15" s="16" customFormat="1" ht="24" customHeight="1">
      <c r="A25" s="99">
        <v>4</v>
      </c>
      <c r="B25" s="100" t="s">
        <v>224</v>
      </c>
      <c r="C25" s="108"/>
      <c r="D25" s="108"/>
      <c r="E25" s="23" t="s">
        <v>220</v>
      </c>
      <c r="F25" s="128" t="s">
        <v>225</v>
      </c>
      <c r="G25" s="128"/>
      <c r="H25" s="128"/>
      <c r="I25" s="128"/>
      <c r="J25" s="128"/>
      <c r="K25" s="128"/>
      <c r="L25" s="128"/>
      <c r="M25" s="128"/>
      <c r="N25" s="128"/>
      <c r="O25" s="20"/>
    </row>
    <row r="26" spans="1:15" s="16" customFormat="1" ht="15.75">
      <c r="A26" s="24"/>
      <c r="B26" s="27"/>
      <c r="C26" s="87"/>
      <c r="D26" s="28"/>
      <c r="E26" s="28"/>
      <c r="F26" s="28"/>
      <c r="G26" s="28"/>
      <c r="H26" s="120"/>
      <c r="I26" s="120"/>
      <c r="J26" s="120"/>
      <c r="K26" s="120"/>
      <c r="L26" s="120"/>
      <c r="M26" s="120"/>
      <c r="N26" s="120"/>
      <c r="O26" s="28"/>
    </row>
    <row r="27" spans="1:15" s="16" customFormat="1" ht="15.75">
      <c r="A27" s="29"/>
      <c r="O27" s="20"/>
    </row>
    <row r="28" spans="1:15">
      <c r="A28" s="30"/>
      <c r="B28" s="31"/>
      <c r="C28" s="31"/>
      <c r="D28" s="32"/>
      <c r="E28" s="33"/>
      <c r="F28" s="34"/>
      <c r="G28" s="34"/>
      <c r="H28" s="34"/>
      <c r="I28" s="33"/>
      <c r="J28" s="14"/>
      <c r="K28" s="14"/>
      <c r="L28" s="14"/>
      <c r="M28" s="14"/>
      <c r="N28" s="14"/>
      <c r="O28" s="14"/>
    </row>
    <row r="29" spans="1:15">
      <c r="A29" s="30"/>
      <c r="B29" s="31"/>
      <c r="C29" s="31"/>
      <c r="D29" s="32"/>
      <c r="E29" s="33"/>
      <c r="F29" s="33"/>
      <c r="G29" s="34"/>
      <c r="H29" s="34"/>
      <c r="I29" s="33"/>
      <c r="J29" s="14"/>
      <c r="K29" s="14"/>
      <c r="L29" s="14"/>
      <c r="M29" s="14"/>
      <c r="N29" s="14"/>
      <c r="O29" s="14"/>
    </row>
    <row r="30" spans="1:15">
      <c r="A30" s="30"/>
      <c r="B30" s="35"/>
      <c r="C30" s="35"/>
      <c r="D30" s="33"/>
      <c r="E30" s="33"/>
      <c r="F30" s="33"/>
      <c r="G30" s="33"/>
      <c r="H30" s="33"/>
      <c r="I30" s="33"/>
      <c r="J30" s="14"/>
      <c r="K30" s="14"/>
      <c r="L30" s="14"/>
      <c r="M30" s="14"/>
      <c r="N30" s="14"/>
      <c r="O30" s="14"/>
    </row>
  </sheetData>
  <sheetProtection algorithmName="SHA-512" hashValue="gBIKZOo4UuRjIm4b6BT+9ECXoyoB1cd7H6vWfrFOr1ZZhA4+TRuEYizes31gVKYeX+E0RSJN+z6I8OvdGqEwpw==" saltValue="FSkbJxo8dmV3RpbLxALWxg==" spinCount="100000" sheet="1" objects="1" scenarios="1"/>
  <mergeCells count="17">
    <mergeCell ref="H26:N26"/>
    <mergeCell ref="A4:D4"/>
    <mergeCell ref="A5:D5"/>
    <mergeCell ref="B7:D7"/>
    <mergeCell ref="D22:E22"/>
    <mergeCell ref="D24:E24"/>
    <mergeCell ref="E4:N4"/>
    <mergeCell ref="E5:N5"/>
    <mergeCell ref="F22:N22"/>
    <mergeCell ref="F23:N23"/>
    <mergeCell ref="F24:N24"/>
    <mergeCell ref="F25:N25"/>
    <mergeCell ref="C21:D21"/>
    <mergeCell ref="C23:D23"/>
    <mergeCell ref="A1:O2"/>
    <mergeCell ref="B8:N19"/>
    <mergeCell ref="C25:D25"/>
  </mergeCells>
  <pageMargins left="0.82677165354330695" right="0.43307086614173201" top="0.55118110236220497" bottom="0.55118110236220497" header="0.31496062992126" footer="0.31496062992126"/>
  <pageSetup paperSize="9" scale="75" orientation="portrait" r:id="rId1"/>
  <headerFooter>
    <oddHeader>&amp;RDoc. No.: PAM-FM-030</oddHeader>
    <oddFooter>&amp;LND_V1.0_Credit Summary_R5.1_Rev 1.0 (PAM-FM-030)&amp;CPage &amp;P&amp;RRev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29"/>
  <sheetViews>
    <sheetView tabSelected="1" view="pageBreakPreview" zoomScale="96" zoomScaleNormal="100" zoomScaleSheetLayoutView="96" workbookViewId="0">
      <selection activeCell="C79" sqref="C79"/>
    </sheetView>
  </sheetViews>
  <sheetFormatPr defaultRowHeight="15"/>
  <cols>
    <col min="1" max="1" width="8.140625" style="10" customWidth="1"/>
    <col min="2" max="2" width="21.42578125" style="36" customWidth="1"/>
    <col min="3" max="3" width="70.5703125" style="10" customWidth="1"/>
    <col min="4" max="4" width="17" style="10" customWidth="1"/>
    <col min="5" max="6" width="11.7109375" style="10" customWidth="1"/>
    <col min="7" max="8" width="6.28515625" style="10" customWidth="1"/>
    <col min="9" max="17" width="9.140625" style="10"/>
    <col min="18" max="20" width="9.140625" style="10" customWidth="1"/>
    <col min="21" max="16384" width="9.140625" style="10"/>
  </cols>
  <sheetData>
    <row r="1" spans="1:24" s="41" customFormat="1" ht="18">
      <c r="A1" s="73" t="s">
        <v>222</v>
      </c>
      <c r="B1" s="37"/>
      <c r="C1" s="38"/>
      <c r="D1" s="38"/>
      <c r="E1" s="38"/>
      <c r="F1" s="38"/>
      <c r="G1" s="38"/>
      <c r="H1" s="38"/>
      <c r="I1" s="39"/>
      <c r="J1" s="40"/>
      <c r="K1" s="40"/>
      <c r="R1" s="41">
        <v>0</v>
      </c>
      <c r="S1" s="41">
        <v>0</v>
      </c>
      <c r="T1" s="41">
        <v>0</v>
      </c>
      <c r="U1" s="41">
        <v>0</v>
      </c>
      <c r="V1" s="41">
        <v>0</v>
      </c>
      <c r="W1" s="41">
        <v>0</v>
      </c>
      <c r="X1" s="41">
        <v>0</v>
      </c>
    </row>
    <row r="2" spans="1:24">
      <c r="R2" s="10">
        <v>1</v>
      </c>
      <c r="S2" s="10">
        <v>1</v>
      </c>
      <c r="T2" s="10">
        <v>1</v>
      </c>
      <c r="U2" s="10">
        <v>1</v>
      </c>
      <c r="V2" s="10">
        <v>1</v>
      </c>
      <c r="W2" s="10">
        <v>1</v>
      </c>
      <c r="X2" s="10">
        <v>2</v>
      </c>
    </row>
    <row r="3" spans="1:24" ht="24">
      <c r="A3" s="42"/>
      <c r="B3" s="43" t="s">
        <v>0</v>
      </c>
      <c r="C3" s="42" t="s">
        <v>1</v>
      </c>
      <c r="D3" s="44" t="s">
        <v>2</v>
      </c>
      <c r="E3" s="44" t="s">
        <v>24</v>
      </c>
      <c r="F3" s="44" t="s">
        <v>38</v>
      </c>
      <c r="G3" s="177" t="s">
        <v>25</v>
      </c>
      <c r="H3" s="178"/>
      <c r="S3" s="10" t="s">
        <v>236</v>
      </c>
      <c r="T3" s="10">
        <v>2</v>
      </c>
      <c r="U3" s="10">
        <v>2</v>
      </c>
      <c r="V3" s="10">
        <v>2</v>
      </c>
      <c r="W3" s="10">
        <v>2</v>
      </c>
      <c r="X3" s="10" t="s">
        <v>236</v>
      </c>
    </row>
    <row r="4" spans="1:24">
      <c r="A4" s="150" t="s">
        <v>214</v>
      </c>
      <c r="B4" s="151"/>
      <c r="C4" s="152"/>
      <c r="D4" s="89"/>
      <c r="E4" s="89" t="str">
        <f>SUM(E7:E24)&amp;"+"&amp;COUNTIF(E7:E24,"1B")&amp;"B"</f>
        <v>15+3B</v>
      </c>
      <c r="F4" s="89" t="s">
        <v>39</v>
      </c>
      <c r="G4" s="182"/>
      <c r="H4" s="183"/>
      <c r="U4" s="10" t="s">
        <v>236</v>
      </c>
      <c r="V4" s="10">
        <v>3</v>
      </c>
      <c r="W4" s="10">
        <v>3</v>
      </c>
    </row>
    <row r="5" spans="1:24" ht="84">
      <c r="A5" s="45" t="s">
        <v>57</v>
      </c>
      <c r="B5" s="46" t="s">
        <v>127</v>
      </c>
      <c r="C5" s="47" t="s">
        <v>171</v>
      </c>
      <c r="D5" s="48" t="s">
        <v>23</v>
      </c>
      <c r="E5" s="48" t="s">
        <v>3</v>
      </c>
      <c r="F5" s="71" t="s">
        <v>56</v>
      </c>
      <c r="G5" s="140" t="s">
        <v>3</v>
      </c>
      <c r="H5" s="141"/>
      <c r="V5" s="10" t="s">
        <v>236</v>
      </c>
      <c r="W5" s="10">
        <v>4</v>
      </c>
    </row>
    <row r="6" spans="1:24" ht="24">
      <c r="A6" s="45" t="s">
        <v>58</v>
      </c>
      <c r="B6" s="46" t="s">
        <v>128</v>
      </c>
      <c r="C6" s="47" t="s">
        <v>66</v>
      </c>
      <c r="D6" s="48" t="s">
        <v>23</v>
      </c>
      <c r="E6" s="48" t="s">
        <v>3</v>
      </c>
      <c r="F6" s="71" t="s">
        <v>56</v>
      </c>
      <c r="G6" s="140" t="s">
        <v>3</v>
      </c>
      <c r="H6" s="141"/>
      <c r="W6" s="10">
        <v>5</v>
      </c>
    </row>
    <row r="7" spans="1:24" ht="24" customHeight="1">
      <c r="A7" s="160" t="s">
        <v>79</v>
      </c>
      <c r="B7" s="129" t="s">
        <v>129</v>
      </c>
      <c r="C7" s="47" t="s">
        <v>67</v>
      </c>
      <c r="D7" s="145" t="s">
        <v>23</v>
      </c>
      <c r="E7" s="48">
        <v>1</v>
      </c>
      <c r="F7" s="71" t="s">
        <v>56</v>
      </c>
      <c r="G7" s="140"/>
      <c r="H7" s="141"/>
      <c r="W7" s="10">
        <v>6</v>
      </c>
    </row>
    <row r="8" spans="1:24" ht="36">
      <c r="A8" s="161"/>
      <c r="B8" s="130"/>
      <c r="C8" s="47" t="s">
        <v>172</v>
      </c>
      <c r="D8" s="166"/>
      <c r="E8" s="48">
        <v>1</v>
      </c>
      <c r="F8" s="71" t="s">
        <v>41</v>
      </c>
      <c r="G8" s="140"/>
      <c r="H8" s="141"/>
    </row>
    <row r="9" spans="1:24" ht="36">
      <c r="A9" s="162"/>
      <c r="B9" s="131"/>
      <c r="C9" s="47" t="s">
        <v>68</v>
      </c>
      <c r="D9" s="146"/>
      <c r="E9" s="48" t="s">
        <v>4</v>
      </c>
      <c r="F9" s="71" t="s">
        <v>56</v>
      </c>
      <c r="G9" s="72"/>
      <c r="H9" s="75" t="s">
        <v>84</v>
      </c>
    </row>
    <row r="10" spans="1:24" ht="38.25" customHeight="1">
      <c r="A10" s="49" t="s">
        <v>59</v>
      </c>
      <c r="B10" s="46" t="s">
        <v>130</v>
      </c>
      <c r="C10" s="47" t="s">
        <v>173</v>
      </c>
      <c r="D10" s="48" t="s">
        <v>23</v>
      </c>
      <c r="E10" s="48">
        <v>1</v>
      </c>
      <c r="F10" s="71" t="s">
        <v>41</v>
      </c>
      <c r="G10" s="140"/>
      <c r="H10" s="141"/>
    </row>
    <row r="11" spans="1:24" ht="36">
      <c r="A11" s="160" t="s">
        <v>60</v>
      </c>
      <c r="B11" s="129" t="s">
        <v>131</v>
      </c>
      <c r="C11" s="47" t="s">
        <v>174</v>
      </c>
      <c r="D11" s="145" t="s">
        <v>23</v>
      </c>
      <c r="E11" s="48">
        <v>1</v>
      </c>
      <c r="F11" s="71" t="s">
        <v>41</v>
      </c>
      <c r="G11" s="140"/>
      <c r="H11" s="141"/>
    </row>
    <row r="12" spans="1:24" ht="48">
      <c r="A12" s="161"/>
      <c r="B12" s="130"/>
      <c r="C12" s="47" t="s">
        <v>69</v>
      </c>
      <c r="D12" s="166"/>
      <c r="E12" s="48">
        <v>1</v>
      </c>
      <c r="F12" s="71" t="s">
        <v>41</v>
      </c>
      <c r="G12" s="140"/>
      <c r="H12" s="141"/>
    </row>
    <row r="13" spans="1:24" ht="53.25" customHeight="1">
      <c r="A13" s="161"/>
      <c r="B13" s="130"/>
      <c r="C13" s="47" t="s">
        <v>70</v>
      </c>
      <c r="D13" s="166"/>
      <c r="E13" s="48">
        <v>1</v>
      </c>
      <c r="F13" s="71" t="s">
        <v>41</v>
      </c>
      <c r="G13" s="140"/>
      <c r="H13" s="141"/>
    </row>
    <row r="14" spans="1:24" ht="39" customHeight="1">
      <c r="A14" s="161"/>
      <c r="B14" s="130"/>
      <c r="C14" s="47" t="s">
        <v>71</v>
      </c>
      <c r="D14" s="166"/>
      <c r="E14" s="48">
        <v>1</v>
      </c>
      <c r="F14" s="71" t="s">
        <v>41</v>
      </c>
      <c r="G14" s="140"/>
      <c r="H14" s="141"/>
    </row>
    <row r="15" spans="1:24" ht="60">
      <c r="A15" s="162"/>
      <c r="B15" s="131"/>
      <c r="C15" s="47" t="s">
        <v>72</v>
      </c>
      <c r="D15" s="146"/>
      <c r="E15" s="48" t="s">
        <v>4</v>
      </c>
      <c r="F15" s="71" t="s">
        <v>56</v>
      </c>
      <c r="G15" s="72"/>
      <c r="H15" s="75" t="s">
        <v>84</v>
      </c>
    </row>
    <row r="16" spans="1:24" ht="36">
      <c r="A16" s="45" t="s">
        <v>61</v>
      </c>
      <c r="B16" s="46" t="s">
        <v>132</v>
      </c>
      <c r="C16" s="47" t="s">
        <v>73</v>
      </c>
      <c r="D16" s="48" t="s">
        <v>80</v>
      </c>
      <c r="E16" s="48">
        <v>1</v>
      </c>
      <c r="F16" s="71" t="s">
        <v>41</v>
      </c>
      <c r="G16" s="140"/>
      <c r="H16" s="141"/>
    </row>
    <row r="17" spans="1:8" ht="24">
      <c r="A17" s="160" t="s">
        <v>62</v>
      </c>
      <c r="B17" s="129" t="s">
        <v>133</v>
      </c>
      <c r="C17" s="47" t="s">
        <v>74</v>
      </c>
      <c r="D17" s="48" t="s">
        <v>23</v>
      </c>
      <c r="E17" s="48">
        <v>1</v>
      </c>
      <c r="F17" s="71" t="s">
        <v>41</v>
      </c>
      <c r="G17" s="140"/>
      <c r="H17" s="141"/>
    </row>
    <row r="18" spans="1:8" ht="72">
      <c r="A18" s="161"/>
      <c r="B18" s="130"/>
      <c r="C18" s="47" t="s">
        <v>75</v>
      </c>
      <c r="D18" s="48" t="s">
        <v>81</v>
      </c>
      <c r="E18" s="48">
        <v>1</v>
      </c>
      <c r="F18" s="71" t="s">
        <v>41</v>
      </c>
      <c r="G18" s="140"/>
      <c r="H18" s="141"/>
    </row>
    <row r="19" spans="1:8" ht="24">
      <c r="A19" s="162"/>
      <c r="B19" s="131"/>
      <c r="C19" s="47" t="s">
        <v>76</v>
      </c>
      <c r="D19" s="48" t="s">
        <v>235</v>
      </c>
      <c r="E19" s="48" t="s">
        <v>4</v>
      </c>
      <c r="F19" s="71" t="s">
        <v>56</v>
      </c>
      <c r="G19" s="72"/>
      <c r="H19" s="76" t="s">
        <v>84</v>
      </c>
    </row>
    <row r="20" spans="1:8" ht="24">
      <c r="A20" s="45" t="s">
        <v>63</v>
      </c>
      <c r="B20" s="46" t="s">
        <v>134</v>
      </c>
      <c r="C20" s="47" t="s">
        <v>77</v>
      </c>
      <c r="D20" s="48" t="s">
        <v>23</v>
      </c>
      <c r="E20" s="48">
        <v>1</v>
      </c>
      <c r="F20" s="71" t="s">
        <v>40</v>
      </c>
      <c r="G20" s="140"/>
      <c r="H20" s="141"/>
    </row>
    <row r="21" spans="1:8" ht="48" customHeight="1">
      <c r="A21" s="160" t="s">
        <v>64</v>
      </c>
      <c r="B21" s="129" t="s">
        <v>135</v>
      </c>
      <c r="C21" s="47" t="s">
        <v>78</v>
      </c>
      <c r="D21" s="145" t="s">
        <v>82</v>
      </c>
      <c r="E21" s="48">
        <v>1</v>
      </c>
      <c r="F21" s="71" t="s">
        <v>56</v>
      </c>
      <c r="G21" s="140"/>
      <c r="H21" s="141"/>
    </row>
    <row r="22" spans="1:8" ht="96">
      <c r="A22" s="161"/>
      <c r="B22" s="130"/>
      <c r="C22" s="47" t="s">
        <v>200</v>
      </c>
      <c r="D22" s="166"/>
      <c r="E22" s="48">
        <v>1</v>
      </c>
      <c r="F22" s="71" t="s">
        <v>41</v>
      </c>
      <c r="G22" s="140"/>
      <c r="H22" s="141"/>
    </row>
    <row r="23" spans="1:8" ht="48" customHeight="1">
      <c r="A23" s="162"/>
      <c r="B23" s="131"/>
      <c r="C23" s="47" t="s">
        <v>203</v>
      </c>
      <c r="D23" s="146"/>
      <c r="E23" s="48">
        <v>1</v>
      </c>
      <c r="F23" s="71" t="s">
        <v>56</v>
      </c>
      <c r="G23" s="140"/>
      <c r="H23" s="141"/>
    </row>
    <row r="24" spans="1:8" ht="138.75" customHeight="1">
      <c r="A24" s="45" t="s">
        <v>65</v>
      </c>
      <c r="B24" s="46" t="s">
        <v>136</v>
      </c>
      <c r="C24" s="47" t="s">
        <v>175</v>
      </c>
      <c r="D24" s="48" t="s">
        <v>83</v>
      </c>
      <c r="E24" s="48">
        <v>1</v>
      </c>
      <c r="F24" s="71" t="s">
        <v>56</v>
      </c>
      <c r="G24" s="140"/>
      <c r="H24" s="141"/>
    </row>
    <row r="25" spans="1:8" s="50" customFormat="1">
      <c r="A25" s="142" t="s">
        <v>42</v>
      </c>
      <c r="B25" s="143"/>
      <c r="C25" s="143"/>
      <c r="D25" s="143"/>
      <c r="E25" s="144"/>
      <c r="F25" s="167">
        <f>SUMIF(F5:F24,"Y",E5:E24)</f>
        <v>15</v>
      </c>
      <c r="G25" s="168"/>
      <c r="H25" s="169"/>
    </row>
    <row r="26" spans="1:8" s="50" customFormat="1" ht="15.75" customHeight="1">
      <c r="A26" s="142" t="s">
        <v>43</v>
      </c>
      <c r="B26" s="143"/>
      <c r="C26" s="143"/>
      <c r="D26" s="143"/>
      <c r="E26" s="144"/>
      <c r="F26" s="137">
        <f>IF(COUNTIF(F5:F24,"Y")=0," ",SUMIFS(G5:G24,E5:E24,"&gt;0",F5:F24,"Y"))</f>
        <v>0</v>
      </c>
      <c r="G26" s="138"/>
      <c r="H26" s="139"/>
    </row>
    <row r="27" spans="1:8" s="50" customFormat="1" ht="15.75" customHeight="1">
      <c r="A27" s="154" t="s">
        <v>44</v>
      </c>
      <c r="B27" s="155"/>
      <c r="C27" s="155"/>
      <c r="D27" s="155"/>
      <c r="E27" s="156"/>
      <c r="F27" s="157">
        <f>F26/SUMIF(F5:F24,"Y",E5:E24)</f>
        <v>0</v>
      </c>
      <c r="G27" s="158"/>
      <c r="H27" s="159"/>
    </row>
    <row r="28" spans="1:8" s="50" customFormat="1" ht="15.75" customHeight="1">
      <c r="A28" s="154" t="s">
        <v>216</v>
      </c>
      <c r="B28" s="155"/>
      <c r="C28" s="155"/>
      <c r="D28" s="155"/>
      <c r="E28" s="156"/>
      <c r="F28" s="137">
        <f>IF(COUNTIF(F7:F24,"Y")=0," ",SUMIFS(G7:G24,E7:E24,"1B",F7:F24,"Y"))</f>
        <v>0</v>
      </c>
      <c r="G28" s="138"/>
      <c r="H28" s="139"/>
    </row>
    <row r="29" spans="1:8" s="50" customFormat="1" ht="15.75" customHeight="1">
      <c r="A29" s="79"/>
      <c r="B29" s="79"/>
      <c r="C29" s="79"/>
      <c r="D29" s="79"/>
      <c r="E29" s="79"/>
      <c r="F29" s="80"/>
      <c r="G29" s="80"/>
      <c r="H29" s="80"/>
    </row>
    <row r="30" spans="1:8" ht="24">
      <c r="A30" s="51"/>
      <c r="B30" s="43" t="s">
        <v>0</v>
      </c>
      <c r="C30" s="42" t="s">
        <v>1</v>
      </c>
      <c r="D30" s="44" t="s">
        <v>2</v>
      </c>
      <c r="E30" s="44" t="s">
        <v>24</v>
      </c>
      <c r="F30" s="44" t="s">
        <v>38</v>
      </c>
      <c r="G30" s="177" t="s">
        <v>25</v>
      </c>
      <c r="H30" s="178"/>
    </row>
    <row r="31" spans="1:8">
      <c r="A31" s="184" t="s">
        <v>5</v>
      </c>
      <c r="B31" s="185"/>
      <c r="C31" s="186"/>
      <c r="D31" s="90"/>
      <c r="E31" s="91" t="str">
        <f>SUM(E32:E50)&amp;"+"&amp;COUNTIF(E32:E50,"1B")+2*COUNTIF(E32:E50,"2B")&amp;"B"</f>
        <v>17+7B</v>
      </c>
      <c r="F31" s="91" t="s">
        <v>39</v>
      </c>
      <c r="G31" s="187"/>
      <c r="H31" s="188"/>
    </row>
    <row r="32" spans="1:8" ht="156">
      <c r="A32" s="49" t="s">
        <v>6</v>
      </c>
      <c r="B32" s="46" t="s">
        <v>137</v>
      </c>
      <c r="C32" s="47" t="s">
        <v>85</v>
      </c>
      <c r="D32" s="48" t="s">
        <v>86</v>
      </c>
      <c r="E32" s="48" t="s">
        <v>4</v>
      </c>
      <c r="F32" s="71" t="s">
        <v>40</v>
      </c>
      <c r="G32" s="72"/>
      <c r="H32" s="75" t="s">
        <v>84</v>
      </c>
    </row>
    <row r="33" spans="1:8" ht="96">
      <c r="A33" s="153" t="s">
        <v>7</v>
      </c>
      <c r="B33" s="129" t="s">
        <v>138</v>
      </c>
      <c r="C33" s="47" t="s">
        <v>176</v>
      </c>
      <c r="D33" s="171" t="s">
        <v>23</v>
      </c>
      <c r="E33" s="48">
        <v>1</v>
      </c>
      <c r="F33" s="71" t="s">
        <v>40</v>
      </c>
      <c r="G33" s="140"/>
      <c r="H33" s="141"/>
    </row>
    <row r="34" spans="1:8" ht="72">
      <c r="A34" s="153"/>
      <c r="B34" s="130"/>
      <c r="C34" s="47" t="s">
        <v>167</v>
      </c>
      <c r="D34" s="171"/>
      <c r="E34" s="48">
        <v>1</v>
      </c>
      <c r="F34" s="71" t="s">
        <v>56</v>
      </c>
      <c r="G34" s="140"/>
      <c r="H34" s="141"/>
    </row>
    <row r="35" spans="1:8" ht="24">
      <c r="A35" s="153"/>
      <c r="B35" s="131"/>
      <c r="C35" s="47" t="s">
        <v>177</v>
      </c>
      <c r="D35" s="171"/>
      <c r="E35" s="48">
        <v>1</v>
      </c>
      <c r="F35" s="71" t="s">
        <v>40</v>
      </c>
      <c r="G35" s="140"/>
      <c r="H35" s="141"/>
    </row>
    <row r="36" spans="1:8" ht="36">
      <c r="A36" s="153" t="s">
        <v>8</v>
      </c>
      <c r="B36" s="176" t="s">
        <v>139</v>
      </c>
      <c r="C36" s="47" t="s">
        <v>178</v>
      </c>
      <c r="D36" s="48" t="s">
        <v>23</v>
      </c>
      <c r="E36" s="48">
        <v>1</v>
      </c>
      <c r="F36" s="71" t="s">
        <v>40</v>
      </c>
      <c r="G36" s="140"/>
      <c r="H36" s="141"/>
    </row>
    <row r="37" spans="1:8" ht="36">
      <c r="A37" s="153"/>
      <c r="B37" s="176"/>
      <c r="C37" s="47" t="s">
        <v>179</v>
      </c>
      <c r="D37" s="48" t="s">
        <v>23</v>
      </c>
      <c r="E37" s="48">
        <v>1</v>
      </c>
      <c r="F37" s="71" t="s">
        <v>56</v>
      </c>
      <c r="G37" s="140"/>
      <c r="H37" s="141"/>
    </row>
    <row r="38" spans="1:8" ht="60">
      <c r="A38" s="153"/>
      <c r="B38" s="176"/>
      <c r="C38" s="47" t="s">
        <v>180</v>
      </c>
      <c r="D38" s="48" t="s">
        <v>23</v>
      </c>
      <c r="E38" s="48">
        <v>2</v>
      </c>
      <c r="F38" s="71" t="s">
        <v>56</v>
      </c>
      <c r="G38" s="140"/>
      <c r="H38" s="141"/>
    </row>
    <row r="39" spans="1:8" ht="24">
      <c r="A39" s="153"/>
      <c r="B39" s="176"/>
      <c r="C39" s="47" t="s">
        <v>87</v>
      </c>
      <c r="D39" s="107" t="s">
        <v>23</v>
      </c>
      <c r="E39" s="48" t="s">
        <v>4</v>
      </c>
      <c r="F39" s="71" t="s">
        <v>56</v>
      </c>
      <c r="G39" s="72"/>
      <c r="H39" s="77" t="s">
        <v>84</v>
      </c>
    </row>
    <row r="40" spans="1:8" ht="60">
      <c r="A40" s="153"/>
      <c r="B40" s="176"/>
      <c r="C40" s="47" t="s">
        <v>88</v>
      </c>
      <c r="D40" s="107" t="s">
        <v>89</v>
      </c>
      <c r="E40" s="48">
        <v>1</v>
      </c>
      <c r="F40" s="71" t="s">
        <v>56</v>
      </c>
      <c r="G40" s="140"/>
      <c r="H40" s="141"/>
    </row>
    <row r="41" spans="1:8" ht="84">
      <c r="A41" s="153"/>
      <c r="B41" s="176"/>
      <c r="C41" s="47" t="s">
        <v>204</v>
      </c>
      <c r="D41" s="48" t="s">
        <v>23</v>
      </c>
      <c r="E41" s="48">
        <v>2</v>
      </c>
      <c r="F41" s="71" t="s">
        <v>56</v>
      </c>
      <c r="G41" s="140"/>
      <c r="H41" s="141"/>
    </row>
    <row r="42" spans="1:8" ht="120">
      <c r="A42" s="153" t="s">
        <v>9</v>
      </c>
      <c r="B42" s="129" t="s">
        <v>140</v>
      </c>
      <c r="C42" s="47" t="s">
        <v>90</v>
      </c>
      <c r="D42" s="171" t="s">
        <v>23</v>
      </c>
      <c r="E42" s="48">
        <v>2</v>
      </c>
      <c r="F42" s="71" t="s">
        <v>40</v>
      </c>
      <c r="G42" s="140"/>
      <c r="H42" s="141"/>
    </row>
    <row r="43" spans="1:8" ht="24.75" customHeight="1">
      <c r="A43" s="153"/>
      <c r="B43" s="130"/>
      <c r="C43" s="47" t="s">
        <v>91</v>
      </c>
      <c r="D43" s="171"/>
      <c r="E43" s="48" t="s">
        <v>4</v>
      </c>
      <c r="F43" s="71" t="s">
        <v>40</v>
      </c>
      <c r="G43" s="72"/>
      <c r="H43" s="75" t="s">
        <v>45</v>
      </c>
    </row>
    <row r="44" spans="1:8" ht="60">
      <c r="A44" s="153" t="s">
        <v>10</v>
      </c>
      <c r="B44" s="129" t="s">
        <v>141</v>
      </c>
      <c r="C44" s="47" t="s">
        <v>168</v>
      </c>
      <c r="D44" s="48" t="s">
        <v>23</v>
      </c>
      <c r="E44" s="48" t="s">
        <v>4</v>
      </c>
      <c r="F44" s="71" t="s">
        <v>40</v>
      </c>
      <c r="G44" s="72"/>
      <c r="H44" s="75" t="s">
        <v>45</v>
      </c>
    </row>
    <row r="45" spans="1:8" ht="84">
      <c r="A45" s="153"/>
      <c r="B45" s="130"/>
      <c r="C45" s="47" t="s">
        <v>181</v>
      </c>
      <c r="D45" s="145" t="s">
        <v>92</v>
      </c>
      <c r="E45" s="48">
        <v>2</v>
      </c>
      <c r="F45" s="71" t="s">
        <v>56</v>
      </c>
      <c r="G45" s="170"/>
      <c r="H45" s="170"/>
    </row>
    <row r="46" spans="1:8" ht="132">
      <c r="A46" s="153"/>
      <c r="B46" s="130"/>
      <c r="C46" s="47" t="s">
        <v>166</v>
      </c>
      <c r="D46" s="146"/>
      <c r="E46" s="48" t="s">
        <v>4</v>
      </c>
      <c r="F46" s="71" t="s">
        <v>56</v>
      </c>
      <c r="G46" s="72"/>
      <c r="H46" s="75" t="s">
        <v>84</v>
      </c>
    </row>
    <row r="47" spans="1:8" ht="36">
      <c r="A47" s="153"/>
      <c r="B47" s="131"/>
      <c r="C47" s="47" t="s">
        <v>205</v>
      </c>
      <c r="D47" s="48" t="s">
        <v>235</v>
      </c>
      <c r="E47" s="48" t="s">
        <v>4</v>
      </c>
      <c r="F47" s="71" t="s">
        <v>56</v>
      </c>
      <c r="G47" s="72"/>
      <c r="H47" s="75" t="s">
        <v>84</v>
      </c>
    </row>
    <row r="48" spans="1:8" ht="24">
      <c r="A48" s="49" t="s">
        <v>11</v>
      </c>
      <c r="B48" s="52" t="s">
        <v>142</v>
      </c>
      <c r="C48" s="47" t="s">
        <v>182</v>
      </c>
      <c r="D48" s="48" t="s">
        <v>93</v>
      </c>
      <c r="E48" s="48">
        <v>1</v>
      </c>
      <c r="F48" s="71" t="s">
        <v>41</v>
      </c>
      <c r="G48" s="170"/>
      <c r="H48" s="170"/>
    </row>
    <row r="49" spans="1:8" ht="108">
      <c r="A49" s="153" t="s">
        <v>12</v>
      </c>
      <c r="B49" s="193" t="s">
        <v>143</v>
      </c>
      <c r="C49" s="47" t="s">
        <v>169</v>
      </c>
      <c r="D49" s="171" t="s">
        <v>95</v>
      </c>
      <c r="E49" s="48">
        <v>2</v>
      </c>
      <c r="F49" s="71" t="s">
        <v>56</v>
      </c>
      <c r="G49" s="170"/>
      <c r="H49" s="170"/>
    </row>
    <row r="50" spans="1:8" ht="48">
      <c r="A50" s="153"/>
      <c r="B50" s="194"/>
      <c r="C50" s="47" t="s">
        <v>94</v>
      </c>
      <c r="D50" s="171"/>
      <c r="E50" s="48" t="s">
        <v>4</v>
      </c>
      <c r="F50" s="71" t="s">
        <v>56</v>
      </c>
      <c r="G50" s="72"/>
      <c r="H50" s="77" t="s">
        <v>84</v>
      </c>
    </row>
    <row r="51" spans="1:8" s="50" customFormat="1">
      <c r="A51" s="142" t="s">
        <v>42</v>
      </c>
      <c r="B51" s="143"/>
      <c r="C51" s="143"/>
      <c r="D51" s="143"/>
      <c r="E51" s="144"/>
      <c r="F51" s="167">
        <f>SUMIF(F32:F50,"Y",E32:E50)</f>
        <v>17</v>
      </c>
      <c r="G51" s="168"/>
      <c r="H51" s="169"/>
    </row>
    <row r="52" spans="1:8" s="50" customFormat="1" ht="15.75" customHeight="1">
      <c r="A52" s="142" t="s">
        <v>43</v>
      </c>
      <c r="B52" s="143"/>
      <c r="C52" s="143"/>
      <c r="D52" s="143"/>
      <c r="E52" s="144"/>
      <c r="F52" s="137">
        <f>IF(COUNTIF(F32:F50,"Y")=0," ",SUMIFS(G32:G50,E32:E50,"&gt;0",F32:F50,"Y"))</f>
        <v>0</v>
      </c>
      <c r="G52" s="138"/>
      <c r="H52" s="139"/>
    </row>
    <row r="53" spans="1:8" s="50" customFormat="1" ht="15.75" customHeight="1">
      <c r="A53" s="154" t="s">
        <v>44</v>
      </c>
      <c r="B53" s="155"/>
      <c r="C53" s="155"/>
      <c r="D53" s="155"/>
      <c r="E53" s="156"/>
      <c r="F53" s="157">
        <f>F52/SUMIF(F32:F49,"Y",E32:E49)</f>
        <v>0</v>
      </c>
      <c r="G53" s="158"/>
      <c r="H53" s="159"/>
    </row>
    <row r="54" spans="1:8" s="50" customFormat="1" ht="15.75" customHeight="1">
      <c r="A54" s="154" t="s">
        <v>216</v>
      </c>
      <c r="B54" s="155"/>
      <c r="C54" s="155"/>
      <c r="D54" s="155"/>
      <c r="E54" s="156"/>
      <c r="F54" s="137">
        <f>IF(COUNTIF(F32:F50,"Y")=0," ",SUMIFS(G32:G50,E32:E50,"1B",F32:F50,"Y"))</f>
        <v>0</v>
      </c>
      <c r="G54" s="138"/>
      <c r="H54" s="139"/>
    </row>
    <row r="55" spans="1:8" s="50" customFormat="1" ht="15.75" customHeight="1">
      <c r="A55" s="81"/>
      <c r="B55" s="81"/>
      <c r="C55" s="81"/>
      <c r="D55" s="81"/>
      <c r="E55" s="81"/>
      <c r="F55" s="82"/>
      <c r="G55" s="82"/>
      <c r="H55" s="82"/>
    </row>
    <row r="56" spans="1:8" ht="24">
      <c r="A56" s="42"/>
      <c r="B56" s="43" t="s">
        <v>0</v>
      </c>
      <c r="C56" s="42" t="s">
        <v>1</v>
      </c>
      <c r="D56" s="44" t="s">
        <v>2</v>
      </c>
      <c r="E56" s="44" t="s">
        <v>24</v>
      </c>
      <c r="F56" s="44" t="s">
        <v>38</v>
      </c>
      <c r="G56" s="177" t="s">
        <v>25</v>
      </c>
      <c r="H56" s="178"/>
    </row>
    <row r="57" spans="1:8" ht="15.75" customHeight="1">
      <c r="A57" s="150" t="s">
        <v>13</v>
      </c>
      <c r="B57" s="151"/>
      <c r="C57" s="152"/>
      <c r="D57" s="92"/>
      <c r="E57" s="89" t="str">
        <f>SUM(E58:E63)&amp;"+"&amp;COUNTIF(E58:E63,"1B")+2*COUNTIF(E58:E63,"2B")&amp;"B"</f>
        <v>8+1B</v>
      </c>
      <c r="F57" s="89" t="s">
        <v>39</v>
      </c>
      <c r="G57" s="182"/>
      <c r="H57" s="183"/>
    </row>
    <row r="58" spans="1:8" ht="82.5" customHeight="1">
      <c r="A58" s="172" t="s">
        <v>14</v>
      </c>
      <c r="B58" s="163" t="s">
        <v>144</v>
      </c>
      <c r="C58" s="47" t="s">
        <v>97</v>
      </c>
      <c r="D58" s="174" t="s">
        <v>183</v>
      </c>
      <c r="E58" s="48">
        <v>2</v>
      </c>
      <c r="F58" s="71" t="s">
        <v>40</v>
      </c>
      <c r="G58" s="170"/>
      <c r="H58" s="170"/>
    </row>
    <row r="59" spans="1:8" ht="72.75" customHeight="1">
      <c r="A59" s="173"/>
      <c r="B59" s="165"/>
      <c r="C59" s="47" t="s">
        <v>98</v>
      </c>
      <c r="D59" s="175"/>
      <c r="E59" s="48" t="s">
        <v>4</v>
      </c>
      <c r="F59" s="71" t="s">
        <v>56</v>
      </c>
      <c r="G59" s="72"/>
      <c r="H59" s="77" t="s">
        <v>84</v>
      </c>
    </row>
    <row r="60" spans="1:8" ht="120">
      <c r="A60" s="53" t="s">
        <v>15</v>
      </c>
      <c r="B60" s="54" t="s">
        <v>145</v>
      </c>
      <c r="C60" s="47" t="s">
        <v>161</v>
      </c>
      <c r="D60" s="48" t="s">
        <v>184</v>
      </c>
      <c r="E60" s="48">
        <v>3</v>
      </c>
      <c r="F60" s="71" t="s">
        <v>40</v>
      </c>
      <c r="G60" s="170"/>
      <c r="H60" s="170"/>
    </row>
    <row r="61" spans="1:8" ht="36">
      <c r="A61" s="179" t="s">
        <v>16</v>
      </c>
      <c r="B61" s="180" t="s">
        <v>146</v>
      </c>
      <c r="C61" s="47" t="s">
        <v>185</v>
      </c>
      <c r="D61" s="171" t="s">
        <v>23</v>
      </c>
      <c r="E61" s="48">
        <v>1</v>
      </c>
      <c r="F61" s="71" t="s">
        <v>40</v>
      </c>
      <c r="G61" s="140"/>
      <c r="H61" s="141"/>
    </row>
    <row r="62" spans="1:8">
      <c r="A62" s="179"/>
      <c r="B62" s="180"/>
      <c r="C62" s="47" t="s">
        <v>186</v>
      </c>
      <c r="D62" s="171"/>
      <c r="E62" s="48">
        <v>1</v>
      </c>
      <c r="F62" s="71" t="s">
        <v>40</v>
      </c>
      <c r="G62" s="140"/>
      <c r="H62" s="141"/>
    </row>
    <row r="63" spans="1:8" ht="24.75" customHeight="1">
      <c r="A63" s="179"/>
      <c r="B63" s="180"/>
      <c r="C63" s="47" t="s">
        <v>187</v>
      </c>
      <c r="D63" s="171"/>
      <c r="E63" s="48">
        <v>1</v>
      </c>
      <c r="F63" s="71" t="s">
        <v>40</v>
      </c>
      <c r="G63" s="140"/>
      <c r="H63" s="141"/>
    </row>
    <row r="64" spans="1:8" s="50" customFormat="1">
      <c r="A64" s="142" t="s">
        <v>96</v>
      </c>
      <c r="B64" s="143"/>
      <c r="C64" s="143"/>
      <c r="D64" s="143"/>
      <c r="E64" s="144"/>
      <c r="F64" s="167">
        <f>SUMIF(F58:F63,"Y",E58:E63)</f>
        <v>8</v>
      </c>
      <c r="G64" s="168"/>
      <c r="H64" s="169"/>
    </row>
    <row r="65" spans="1:8" s="50" customFormat="1" ht="15.75" customHeight="1">
      <c r="A65" s="142" t="s">
        <v>43</v>
      </c>
      <c r="B65" s="143"/>
      <c r="C65" s="143"/>
      <c r="D65" s="143"/>
      <c r="E65" s="144"/>
      <c r="F65" s="137">
        <f>IF(COUNTIF(F58:F63,"Y")=0," ",SUMIFS(G58:G63,E58:E63,"&gt;0",F58:F63,"Y"))</f>
        <v>0</v>
      </c>
      <c r="G65" s="138"/>
      <c r="H65" s="139"/>
    </row>
    <row r="66" spans="1:8" s="50" customFormat="1" ht="15.75" customHeight="1">
      <c r="A66" s="154" t="s">
        <v>44</v>
      </c>
      <c r="B66" s="155"/>
      <c r="C66" s="155"/>
      <c r="D66" s="155"/>
      <c r="E66" s="156"/>
      <c r="F66" s="157">
        <f>F65/SUMIF(F58:F63,"Y",E58:E63)</f>
        <v>0</v>
      </c>
      <c r="G66" s="158"/>
      <c r="H66" s="159"/>
    </row>
    <row r="67" spans="1:8" s="50" customFormat="1" ht="15.75" customHeight="1">
      <c r="A67" s="154" t="s">
        <v>216</v>
      </c>
      <c r="B67" s="155"/>
      <c r="C67" s="155"/>
      <c r="D67" s="155"/>
      <c r="E67" s="156"/>
      <c r="F67" s="137">
        <f>IF(COUNTIF(F58:F63,"Y")=0," ",SUMIFS(G58:G63,E58:E63,"1B",F58:F63,"Y"))</f>
        <v>0</v>
      </c>
      <c r="G67" s="138"/>
      <c r="H67" s="139"/>
    </row>
    <row r="68" spans="1:8" s="50" customFormat="1" ht="15.75" customHeight="1">
      <c r="A68" s="81"/>
      <c r="B68" s="81"/>
      <c r="C68" s="81"/>
      <c r="D68" s="81"/>
      <c r="E68" s="81"/>
      <c r="F68" s="82"/>
      <c r="G68" s="82"/>
      <c r="H68" s="82"/>
    </row>
    <row r="69" spans="1:8" ht="24">
      <c r="A69" s="51"/>
      <c r="B69" s="43" t="s">
        <v>0</v>
      </c>
      <c r="C69" s="42" t="s">
        <v>1</v>
      </c>
      <c r="D69" s="44" t="s">
        <v>2</v>
      </c>
      <c r="E69" s="44" t="s">
        <v>24</v>
      </c>
      <c r="F69" s="44" t="s">
        <v>38</v>
      </c>
      <c r="G69" s="177" t="s">
        <v>25</v>
      </c>
      <c r="H69" s="178"/>
    </row>
    <row r="70" spans="1:8">
      <c r="A70" s="150" t="s">
        <v>54</v>
      </c>
      <c r="B70" s="151"/>
      <c r="C70" s="152"/>
      <c r="D70" s="92"/>
      <c r="E70" s="89" t="str">
        <f>SUM(E71:E80)&amp;"+"&amp;"2B"</f>
        <v>17+2B</v>
      </c>
      <c r="F70" s="89" t="s">
        <v>39</v>
      </c>
      <c r="G70" s="182"/>
      <c r="H70" s="183"/>
    </row>
    <row r="71" spans="1:8" ht="204">
      <c r="A71" s="49" t="s">
        <v>99</v>
      </c>
      <c r="B71" s="46" t="s">
        <v>147</v>
      </c>
      <c r="C71" s="47" t="s">
        <v>189</v>
      </c>
      <c r="D71" s="48" t="s">
        <v>23</v>
      </c>
      <c r="E71" s="48">
        <v>6</v>
      </c>
      <c r="F71" s="71" t="s">
        <v>40</v>
      </c>
      <c r="G71" s="140"/>
      <c r="H71" s="141"/>
    </row>
    <row r="72" spans="1:8" ht="264">
      <c r="A72" s="153" t="s">
        <v>100</v>
      </c>
      <c r="B72" s="181" t="s">
        <v>148</v>
      </c>
      <c r="C72" s="47" t="s">
        <v>188</v>
      </c>
      <c r="D72" s="145" t="s">
        <v>23</v>
      </c>
      <c r="E72" s="48">
        <v>2</v>
      </c>
      <c r="F72" s="71" t="s">
        <v>40</v>
      </c>
      <c r="G72" s="140"/>
      <c r="H72" s="141"/>
    </row>
    <row r="73" spans="1:8" ht="87.75" customHeight="1">
      <c r="A73" s="153"/>
      <c r="B73" s="181"/>
      <c r="C73" s="47" t="s">
        <v>162</v>
      </c>
      <c r="D73" s="146"/>
      <c r="E73" s="48">
        <v>2</v>
      </c>
      <c r="F73" s="71" t="s">
        <v>40</v>
      </c>
      <c r="G73" s="140"/>
      <c r="H73" s="141"/>
    </row>
    <row r="74" spans="1:8" ht="24">
      <c r="A74" s="160" t="s">
        <v>101</v>
      </c>
      <c r="B74" s="181" t="s">
        <v>149</v>
      </c>
      <c r="C74" s="47" t="s">
        <v>190</v>
      </c>
      <c r="D74" s="147" t="s">
        <v>191</v>
      </c>
      <c r="E74" s="48">
        <v>2</v>
      </c>
      <c r="F74" s="71" t="s">
        <v>40</v>
      </c>
      <c r="G74" s="140"/>
      <c r="H74" s="141"/>
    </row>
    <row r="75" spans="1:8" ht="36">
      <c r="A75" s="161"/>
      <c r="B75" s="181"/>
      <c r="C75" s="47" t="s">
        <v>192</v>
      </c>
      <c r="D75" s="148"/>
      <c r="E75" s="48">
        <v>1</v>
      </c>
      <c r="F75" s="71" t="s">
        <v>56</v>
      </c>
      <c r="G75" s="170"/>
      <c r="H75" s="170"/>
    </row>
    <row r="76" spans="1:8" ht="24">
      <c r="A76" s="161"/>
      <c r="B76" s="181"/>
      <c r="C76" s="47" t="s">
        <v>103</v>
      </c>
      <c r="D76" s="148"/>
      <c r="E76" s="48" t="s">
        <v>4</v>
      </c>
      <c r="F76" s="71" t="s">
        <v>56</v>
      </c>
      <c r="G76" s="72"/>
      <c r="H76" s="77" t="s">
        <v>84</v>
      </c>
    </row>
    <row r="77" spans="1:8" ht="24">
      <c r="A77" s="161"/>
      <c r="B77" s="181"/>
      <c r="C77" s="47" t="s">
        <v>104</v>
      </c>
      <c r="D77" s="148"/>
      <c r="E77" s="48">
        <v>1</v>
      </c>
      <c r="F77" s="71" t="s">
        <v>40</v>
      </c>
      <c r="G77" s="170"/>
      <c r="H77" s="170"/>
    </row>
    <row r="78" spans="1:8" ht="46.5" customHeight="1">
      <c r="A78" s="162"/>
      <c r="B78" s="181"/>
      <c r="C78" s="47" t="s">
        <v>105</v>
      </c>
      <c r="D78" s="149"/>
      <c r="E78" s="48" t="s">
        <v>4</v>
      </c>
      <c r="F78" s="71" t="s">
        <v>40</v>
      </c>
      <c r="G78" s="72"/>
      <c r="H78" s="77" t="s">
        <v>84</v>
      </c>
    </row>
    <row r="79" spans="1:8" ht="132">
      <c r="A79" s="153" t="s">
        <v>102</v>
      </c>
      <c r="B79" s="181" t="s">
        <v>150</v>
      </c>
      <c r="C79" s="47" t="s">
        <v>170</v>
      </c>
      <c r="D79" s="145" t="s">
        <v>23</v>
      </c>
      <c r="E79" s="48">
        <v>2</v>
      </c>
      <c r="F79" s="71" t="s">
        <v>40</v>
      </c>
      <c r="G79" s="140"/>
      <c r="H79" s="141"/>
    </row>
    <row r="80" spans="1:8" ht="26.25" customHeight="1">
      <c r="A80" s="153"/>
      <c r="B80" s="181"/>
      <c r="C80" s="55" t="s">
        <v>193</v>
      </c>
      <c r="D80" s="146"/>
      <c r="E80" s="48">
        <v>1</v>
      </c>
      <c r="F80" s="71" t="s">
        <v>56</v>
      </c>
      <c r="G80" s="140"/>
      <c r="H80" s="141"/>
    </row>
    <row r="81" spans="1:8" s="50" customFormat="1">
      <c r="A81" s="142" t="s">
        <v>42</v>
      </c>
      <c r="B81" s="143"/>
      <c r="C81" s="143"/>
      <c r="D81" s="143"/>
      <c r="E81" s="144"/>
      <c r="F81" s="167">
        <f>SUMIF(F71:F80,"Y",E71:E80)</f>
        <v>17</v>
      </c>
      <c r="G81" s="168"/>
      <c r="H81" s="169"/>
    </row>
    <row r="82" spans="1:8" s="50" customFormat="1" ht="15.75" customHeight="1">
      <c r="A82" s="142" t="s">
        <v>43</v>
      </c>
      <c r="B82" s="143"/>
      <c r="C82" s="143"/>
      <c r="D82" s="143"/>
      <c r="E82" s="144"/>
      <c r="F82" s="137">
        <f>IF(COUNTIF(F71:F80,"Y")=0," ",SUMIFS(G71:G80,E71:E80,"&gt;0",F71:F80,"Y"))</f>
        <v>0</v>
      </c>
      <c r="G82" s="138"/>
      <c r="H82" s="139"/>
    </row>
    <row r="83" spans="1:8" s="50" customFormat="1" ht="15.75" customHeight="1">
      <c r="A83" s="154" t="s">
        <v>44</v>
      </c>
      <c r="B83" s="155"/>
      <c r="C83" s="155"/>
      <c r="D83" s="155"/>
      <c r="E83" s="156"/>
      <c r="F83" s="157">
        <f>F82/SUMIF(F71:F80,"Y",E71:E80)</f>
        <v>0</v>
      </c>
      <c r="G83" s="158"/>
      <c r="H83" s="159"/>
    </row>
    <row r="84" spans="1:8" s="50" customFormat="1" ht="15.75" customHeight="1">
      <c r="A84" s="154" t="s">
        <v>216</v>
      </c>
      <c r="B84" s="155"/>
      <c r="C84" s="155"/>
      <c r="D84" s="155"/>
      <c r="E84" s="156"/>
      <c r="F84" s="137">
        <f>IF(COUNTIF(F71:F80,"Y")=0," ",SUMIFS(G71:G80,E71:E80,"1B",F71:F80,"Y"))</f>
        <v>0</v>
      </c>
      <c r="G84" s="138"/>
      <c r="H84" s="139"/>
    </row>
    <row r="86" spans="1:8" ht="24">
      <c r="A86" s="42"/>
      <c r="B86" s="43" t="s">
        <v>0</v>
      </c>
      <c r="C86" s="42" t="s">
        <v>1</v>
      </c>
      <c r="D86" s="56" t="s">
        <v>2</v>
      </c>
      <c r="E86" s="44" t="s">
        <v>24</v>
      </c>
      <c r="F86" s="44" t="s">
        <v>38</v>
      </c>
      <c r="G86" s="177" t="s">
        <v>25</v>
      </c>
      <c r="H86" s="178"/>
    </row>
    <row r="87" spans="1:8">
      <c r="A87" s="150" t="s">
        <v>53</v>
      </c>
      <c r="B87" s="151"/>
      <c r="C87" s="152"/>
      <c r="D87" s="89"/>
      <c r="E87" s="89" t="str">
        <f>SUM(E88:E94)&amp;"+"&amp;COUNTIF(E88:E94,"1B")+2*COUNTIF(E88:E94,"2B")&amp;"B"</f>
        <v>10+1B</v>
      </c>
      <c r="F87" s="89" t="s">
        <v>39</v>
      </c>
      <c r="G87" s="182"/>
      <c r="H87" s="183"/>
    </row>
    <row r="88" spans="1:8" ht="48">
      <c r="A88" s="45" t="s">
        <v>106</v>
      </c>
      <c r="B88" s="54" t="s">
        <v>151</v>
      </c>
      <c r="C88" s="47" t="s">
        <v>109</v>
      </c>
      <c r="D88" s="47" t="s">
        <v>110</v>
      </c>
      <c r="E88" s="48">
        <v>1</v>
      </c>
      <c r="F88" s="71" t="s">
        <v>56</v>
      </c>
      <c r="G88" s="170"/>
      <c r="H88" s="170"/>
    </row>
    <row r="89" spans="1:8" ht="144">
      <c r="A89" s="160" t="s">
        <v>107</v>
      </c>
      <c r="B89" s="129" t="s">
        <v>152</v>
      </c>
      <c r="C89" s="47" t="s">
        <v>163</v>
      </c>
      <c r="D89" s="47" t="s">
        <v>21</v>
      </c>
      <c r="E89" s="48">
        <v>3</v>
      </c>
      <c r="F89" s="71" t="s">
        <v>40</v>
      </c>
      <c r="G89" s="170"/>
      <c r="H89" s="170"/>
    </row>
    <row r="90" spans="1:8" ht="131.25" customHeight="1">
      <c r="A90" s="161"/>
      <c r="B90" s="130"/>
      <c r="C90" s="147" t="s">
        <v>194</v>
      </c>
      <c r="D90" s="145" t="s">
        <v>23</v>
      </c>
      <c r="E90" s="48">
        <v>2</v>
      </c>
      <c r="F90" s="71" t="s">
        <v>56</v>
      </c>
      <c r="G90" s="140"/>
      <c r="H90" s="141"/>
    </row>
    <row r="91" spans="1:8">
      <c r="A91" s="162"/>
      <c r="B91" s="131"/>
      <c r="C91" s="149"/>
      <c r="D91" s="146"/>
      <c r="E91" s="48" t="s">
        <v>4</v>
      </c>
      <c r="F91" s="71" t="s">
        <v>56</v>
      </c>
      <c r="G91" s="72"/>
      <c r="H91" s="77" t="s">
        <v>84</v>
      </c>
    </row>
    <row r="92" spans="1:8" ht="15" customHeight="1">
      <c r="A92" s="160" t="s">
        <v>108</v>
      </c>
      <c r="B92" s="163" t="s">
        <v>153</v>
      </c>
      <c r="C92" s="47" t="s">
        <v>111</v>
      </c>
      <c r="D92" s="145" t="s">
        <v>23</v>
      </c>
      <c r="E92" s="48">
        <v>1</v>
      </c>
      <c r="F92" s="71" t="s">
        <v>40</v>
      </c>
      <c r="G92" s="140"/>
      <c r="H92" s="141"/>
    </row>
    <row r="93" spans="1:8" ht="24">
      <c r="A93" s="161"/>
      <c r="B93" s="164"/>
      <c r="C93" s="47" t="s">
        <v>195</v>
      </c>
      <c r="D93" s="166"/>
      <c r="E93" s="48">
        <v>1</v>
      </c>
      <c r="F93" s="71" t="s">
        <v>40</v>
      </c>
      <c r="G93" s="140"/>
      <c r="H93" s="141"/>
    </row>
    <row r="94" spans="1:8" ht="72">
      <c r="A94" s="162"/>
      <c r="B94" s="165"/>
      <c r="C94" s="47" t="s">
        <v>126</v>
      </c>
      <c r="D94" s="146"/>
      <c r="E94" s="48">
        <v>2</v>
      </c>
      <c r="F94" s="71" t="s">
        <v>40</v>
      </c>
      <c r="G94" s="140"/>
      <c r="H94" s="141"/>
    </row>
    <row r="95" spans="1:8" s="50" customFormat="1">
      <c r="A95" s="142" t="s">
        <v>42</v>
      </c>
      <c r="B95" s="143"/>
      <c r="C95" s="143"/>
      <c r="D95" s="143"/>
      <c r="E95" s="144"/>
      <c r="F95" s="134">
        <f>SUMIF(F88:F94,"Y",E88:E94)</f>
        <v>10</v>
      </c>
      <c r="G95" s="135"/>
      <c r="H95" s="136"/>
    </row>
    <row r="96" spans="1:8" s="50" customFormat="1" ht="15.75" customHeight="1">
      <c r="A96" s="142" t="s">
        <v>43</v>
      </c>
      <c r="B96" s="143"/>
      <c r="C96" s="143"/>
      <c r="D96" s="143"/>
      <c r="E96" s="144"/>
      <c r="F96" s="137">
        <f>IF(COUNTIF(F88:F94,"Y")=0," ",SUMIFS(G88:G94,E88:E94,"&gt;0",F88:F94,"Y"))</f>
        <v>0</v>
      </c>
      <c r="G96" s="138"/>
      <c r="H96" s="139"/>
    </row>
    <row r="97" spans="1:8" s="50" customFormat="1" ht="15.75" customHeight="1">
      <c r="A97" s="154" t="s">
        <v>44</v>
      </c>
      <c r="B97" s="155"/>
      <c r="C97" s="155"/>
      <c r="D97" s="155"/>
      <c r="E97" s="156"/>
      <c r="F97" s="195">
        <f>F96/SUMIF(F88:F94,"Y",E88:E94)</f>
        <v>0</v>
      </c>
      <c r="G97" s="196"/>
      <c r="H97" s="197"/>
    </row>
    <row r="98" spans="1:8" s="50" customFormat="1" ht="15.75" customHeight="1">
      <c r="A98" s="154" t="s">
        <v>216</v>
      </c>
      <c r="B98" s="155"/>
      <c r="C98" s="155"/>
      <c r="D98" s="155"/>
      <c r="E98" s="156"/>
      <c r="F98" s="137">
        <f>IF(COUNTIF(F88:F94,"Y")=0," ",SUMIFS(G88:G94,E88:E94,"1B",F88:F94,"Y"))</f>
        <v>0</v>
      </c>
      <c r="G98" s="138"/>
      <c r="H98" s="139"/>
    </row>
    <row r="99" spans="1:8">
      <c r="A99" s="57"/>
      <c r="B99" s="58"/>
      <c r="C99" s="57"/>
      <c r="D99" s="59"/>
      <c r="E99" s="60"/>
      <c r="F99" s="60"/>
      <c r="G99" s="60"/>
    </row>
    <row r="100" spans="1:8" ht="24">
      <c r="A100" s="51"/>
      <c r="B100" s="43" t="s">
        <v>0</v>
      </c>
      <c r="C100" s="42" t="s">
        <v>1</v>
      </c>
      <c r="D100" s="44" t="s">
        <v>2</v>
      </c>
      <c r="E100" s="44" t="s">
        <v>24</v>
      </c>
      <c r="F100" s="44" t="s">
        <v>38</v>
      </c>
      <c r="G100" s="177" t="s">
        <v>25</v>
      </c>
      <c r="H100" s="178"/>
    </row>
    <row r="101" spans="1:8" ht="15.75" customHeight="1">
      <c r="A101" s="150" t="s">
        <v>55</v>
      </c>
      <c r="B101" s="151"/>
      <c r="C101" s="152"/>
      <c r="D101" s="89" t="s">
        <v>22</v>
      </c>
      <c r="E101" s="89">
        <f>SUM(E102:E112)</f>
        <v>14</v>
      </c>
      <c r="F101" s="89" t="s">
        <v>39</v>
      </c>
      <c r="G101" s="182"/>
      <c r="H101" s="183"/>
    </row>
    <row r="102" spans="1:8" ht="36">
      <c r="A102" s="160" t="s">
        <v>112</v>
      </c>
      <c r="B102" s="129" t="s">
        <v>154</v>
      </c>
      <c r="C102" s="47" t="s">
        <v>202</v>
      </c>
      <c r="D102" s="145" t="s">
        <v>23</v>
      </c>
      <c r="E102" s="48">
        <v>1</v>
      </c>
      <c r="F102" s="71" t="s">
        <v>40</v>
      </c>
      <c r="G102" s="140"/>
      <c r="H102" s="141"/>
    </row>
    <row r="103" spans="1:8" ht="84">
      <c r="A103" s="162"/>
      <c r="B103" s="131"/>
      <c r="C103" s="47" t="s">
        <v>196</v>
      </c>
      <c r="D103" s="146"/>
      <c r="E103" s="48">
        <v>2</v>
      </c>
      <c r="F103" s="71" t="s">
        <v>40</v>
      </c>
      <c r="G103" s="140"/>
      <c r="H103" s="141"/>
    </row>
    <row r="104" spans="1:8" ht="60">
      <c r="A104" s="160" t="s">
        <v>113</v>
      </c>
      <c r="B104" s="129" t="s">
        <v>155</v>
      </c>
      <c r="C104" s="47" t="s">
        <v>164</v>
      </c>
      <c r="D104" s="145" t="s">
        <v>23</v>
      </c>
      <c r="E104" s="48">
        <v>2</v>
      </c>
      <c r="F104" s="71" t="s">
        <v>40</v>
      </c>
      <c r="G104" s="140"/>
      <c r="H104" s="141"/>
    </row>
    <row r="105" spans="1:8" ht="36">
      <c r="A105" s="162"/>
      <c r="B105" s="131"/>
      <c r="C105" s="47" t="s">
        <v>119</v>
      </c>
      <c r="D105" s="146"/>
      <c r="E105" s="48">
        <v>2</v>
      </c>
      <c r="F105" s="71" t="s">
        <v>40</v>
      </c>
      <c r="G105" s="140"/>
      <c r="H105" s="141"/>
    </row>
    <row r="106" spans="1:8" ht="27.75" customHeight="1">
      <c r="A106" s="49" t="s">
        <v>114</v>
      </c>
      <c r="B106" s="46" t="s">
        <v>156</v>
      </c>
      <c r="C106" s="47" t="s">
        <v>120</v>
      </c>
      <c r="D106" s="48" t="s">
        <v>23</v>
      </c>
      <c r="E106" s="48">
        <v>1</v>
      </c>
      <c r="F106" s="71" t="s">
        <v>40</v>
      </c>
      <c r="G106" s="140"/>
      <c r="H106" s="141"/>
    </row>
    <row r="107" spans="1:8" ht="24">
      <c r="A107" s="153" t="s">
        <v>115</v>
      </c>
      <c r="B107" s="129" t="s">
        <v>157</v>
      </c>
      <c r="C107" s="47" t="s">
        <v>121</v>
      </c>
      <c r="D107" s="171" t="s">
        <v>23</v>
      </c>
      <c r="E107" s="48">
        <v>1</v>
      </c>
      <c r="F107" s="71" t="s">
        <v>40</v>
      </c>
      <c r="G107" s="140"/>
      <c r="H107" s="141"/>
    </row>
    <row r="108" spans="1:8" ht="48">
      <c r="A108" s="153"/>
      <c r="B108" s="131"/>
      <c r="C108" s="47" t="s">
        <v>201</v>
      </c>
      <c r="D108" s="171"/>
      <c r="E108" s="48">
        <v>1</v>
      </c>
      <c r="F108" s="71" t="s">
        <v>40</v>
      </c>
      <c r="G108" s="140"/>
      <c r="H108" s="141"/>
    </row>
    <row r="109" spans="1:8" ht="36">
      <c r="A109" s="172" t="s">
        <v>116</v>
      </c>
      <c r="B109" s="163" t="s">
        <v>158</v>
      </c>
      <c r="C109" s="47" t="s">
        <v>197</v>
      </c>
      <c r="D109" s="145" t="s">
        <v>23</v>
      </c>
      <c r="E109" s="48">
        <v>1</v>
      </c>
      <c r="F109" s="71" t="s">
        <v>40</v>
      </c>
      <c r="G109" s="140"/>
      <c r="H109" s="141"/>
    </row>
    <row r="110" spans="1:8" ht="72">
      <c r="A110" s="173"/>
      <c r="B110" s="165"/>
      <c r="C110" s="47" t="s">
        <v>198</v>
      </c>
      <c r="D110" s="146"/>
      <c r="E110" s="48">
        <v>1</v>
      </c>
      <c r="F110" s="71" t="s">
        <v>56</v>
      </c>
      <c r="G110" s="140"/>
      <c r="H110" s="141"/>
    </row>
    <row r="111" spans="1:8" ht="108">
      <c r="A111" s="49" t="s">
        <v>117</v>
      </c>
      <c r="B111" s="46" t="s">
        <v>159</v>
      </c>
      <c r="C111" s="47" t="s">
        <v>165</v>
      </c>
      <c r="D111" s="47" t="s">
        <v>122</v>
      </c>
      <c r="E111" s="48">
        <v>1</v>
      </c>
      <c r="F111" s="71" t="s">
        <v>56</v>
      </c>
      <c r="G111" s="170"/>
      <c r="H111" s="170"/>
    </row>
    <row r="112" spans="1:8" ht="36">
      <c r="A112" s="49" t="s">
        <v>118</v>
      </c>
      <c r="B112" s="46" t="s">
        <v>160</v>
      </c>
      <c r="C112" s="47" t="s">
        <v>123</v>
      </c>
      <c r="D112" s="48" t="s">
        <v>23</v>
      </c>
      <c r="E112" s="48">
        <v>1</v>
      </c>
      <c r="F112" s="71" t="s">
        <v>56</v>
      </c>
      <c r="G112" s="140"/>
      <c r="H112" s="141"/>
    </row>
    <row r="113" spans="1:8" s="50" customFormat="1">
      <c r="A113" s="142" t="s">
        <v>42</v>
      </c>
      <c r="B113" s="143"/>
      <c r="C113" s="143"/>
      <c r="D113" s="143"/>
      <c r="E113" s="144"/>
      <c r="F113" s="167">
        <f>SUMIF(F102:F112,"Y",E102:E112)</f>
        <v>14</v>
      </c>
      <c r="G113" s="168"/>
      <c r="H113" s="169"/>
    </row>
    <row r="114" spans="1:8" s="50" customFormat="1" ht="15.75" customHeight="1">
      <c r="A114" s="142" t="s">
        <v>43</v>
      </c>
      <c r="B114" s="143"/>
      <c r="C114" s="143"/>
      <c r="D114" s="143"/>
      <c r="E114" s="144"/>
      <c r="F114" s="137">
        <f>IF(COUNTIF(F102:F112,"Y")=0," ",SUMIFS(G102:G112,E102:E112,"&gt;0",F102:F112,"Y"))</f>
        <v>0</v>
      </c>
      <c r="G114" s="138"/>
      <c r="H114" s="139"/>
    </row>
    <row r="115" spans="1:8" s="50" customFormat="1" ht="15.75" customHeight="1">
      <c r="A115" s="154" t="s">
        <v>44</v>
      </c>
      <c r="B115" s="155"/>
      <c r="C115" s="155"/>
      <c r="D115" s="155"/>
      <c r="E115" s="156"/>
      <c r="F115" s="157">
        <f>F114/SUMIF(F102:F112,"Y",E102:E112)</f>
        <v>0</v>
      </c>
      <c r="G115" s="158"/>
      <c r="H115" s="159"/>
    </row>
    <row r="117" spans="1:8" ht="24">
      <c r="A117" s="51"/>
      <c r="B117" s="43" t="s">
        <v>0</v>
      </c>
      <c r="C117" s="42" t="s">
        <v>1</v>
      </c>
      <c r="D117" s="44" t="s">
        <v>2</v>
      </c>
      <c r="E117" s="44" t="s">
        <v>24</v>
      </c>
      <c r="F117" s="44" t="s">
        <v>38</v>
      </c>
      <c r="G117" s="177" t="s">
        <v>25</v>
      </c>
      <c r="H117" s="178"/>
    </row>
    <row r="118" spans="1:8" ht="15.75" customHeight="1">
      <c r="A118" s="150" t="s">
        <v>217</v>
      </c>
      <c r="B118" s="151"/>
      <c r="C118" s="152"/>
      <c r="D118" s="93"/>
      <c r="E118" s="89" t="s">
        <v>215</v>
      </c>
      <c r="F118" s="89"/>
      <c r="G118" s="182"/>
      <c r="H118" s="183"/>
    </row>
    <row r="119" spans="1:8" ht="15.75" customHeight="1">
      <c r="A119" s="42"/>
      <c r="B119" s="47" t="s">
        <v>230</v>
      </c>
      <c r="C119" s="129" t="s">
        <v>125</v>
      </c>
      <c r="D119" s="84" t="s">
        <v>23</v>
      </c>
      <c r="E119" s="145" t="s">
        <v>28</v>
      </c>
      <c r="F119" s="101" t="s">
        <v>40</v>
      </c>
      <c r="G119" s="72">
        <f>F28</f>
        <v>0</v>
      </c>
      <c r="H119" s="75" t="s">
        <v>45</v>
      </c>
    </row>
    <row r="120" spans="1:8" ht="15.75" customHeight="1">
      <c r="A120" s="42"/>
      <c r="B120" s="47" t="s">
        <v>231</v>
      </c>
      <c r="C120" s="130"/>
      <c r="D120" s="84" t="s">
        <v>23</v>
      </c>
      <c r="E120" s="166"/>
      <c r="F120" s="101" t="s">
        <v>40</v>
      </c>
      <c r="G120" s="72">
        <f>F54</f>
        <v>0</v>
      </c>
      <c r="H120" s="75" t="s">
        <v>45</v>
      </c>
    </row>
    <row r="121" spans="1:8" ht="24.75" customHeight="1">
      <c r="A121" s="42"/>
      <c r="B121" s="47" t="s">
        <v>232</v>
      </c>
      <c r="C121" s="130"/>
      <c r="D121" s="84" t="s">
        <v>23</v>
      </c>
      <c r="E121" s="166"/>
      <c r="F121" s="101" t="s">
        <v>40</v>
      </c>
      <c r="G121" s="72">
        <f>F67</f>
        <v>0</v>
      </c>
      <c r="H121" s="75" t="s">
        <v>45</v>
      </c>
    </row>
    <row r="122" spans="1:8" ht="15.75" customHeight="1">
      <c r="A122" s="42"/>
      <c r="B122" s="47" t="s">
        <v>233</v>
      </c>
      <c r="C122" s="130"/>
      <c r="D122" s="84" t="s">
        <v>23</v>
      </c>
      <c r="E122" s="166"/>
      <c r="F122" s="101" t="s">
        <v>40</v>
      </c>
      <c r="G122" s="72">
        <f>F84</f>
        <v>0</v>
      </c>
      <c r="H122" s="75" t="s">
        <v>45</v>
      </c>
    </row>
    <row r="123" spans="1:8" ht="15.75" customHeight="1">
      <c r="A123" s="42"/>
      <c r="B123" s="47" t="s">
        <v>234</v>
      </c>
      <c r="C123" s="130"/>
      <c r="D123" s="84" t="s">
        <v>23</v>
      </c>
      <c r="E123" s="166"/>
      <c r="F123" s="101" t="s">
        <v>40</v>
      </c>
      <c r="G123" s="72">
        <f>F98</f>
        <v>0</v>
      </c>
      <c r="H123" s="75" t="s">
        <v>45</v>
      </c>
    </row>
    <row r="124" spans="1:8">
      <c r="A124" s="42" t="s">
        <v>26</v>
      </c>
      <c r="B124" s="47" t="s">
        <v>27</v>
      </c>
      <c r="C124" s="130"/>
      <c r="D124" s="145" t="s">
        <v>23</v>
      </c>
      <c r="E124" s="166"/>
      <c r="F124" s="101" t="s">
        <v>40</v>
      </c>
      <c r="G124" s="72">
        <v>0</v>
      </c>
      <c r="H124" s="75" t="s">
        <v>45</v>
      </c>
    </row>
    <row r="125" spans="1:8" ht="24">
      <c r="A125" s="42" t="s">
        <v>29</v>
      </c>
      <c r="B125" s="47" t="s">
        <v>30</v>
      </c>
      <c r="C125" s="131"/>
      <c r="D125" s="146"/>
      <c r="E125" s="146"/>
      <c r="F125" s="101" t="s">
        <v>40</v>
      </c>
      <c r="G125" s="72">
        <v>0</v>
      </c>
      <c r="H125" s="75" t="s">
        <v>45</v>
      </c>
    </row>
    <row r="126" spans="1:8">
      <c r="A126" s="42" t="s">
        <v>31</v>
      </c>
      <c r="B126" s="47" t="s">
        <v>199</v>
      </c>
      <c r="C126" s="47" t="s">
        <v>124</v>
      </c>
      <c r="D126" s="48" t="s">
        <v>23</v>
      </c>
      <c r="E126" s="48">
        <v>1</v>
      </c>
      <c r="F126" s="101" t="s">
        <v>40</v>
      </c>
      <c r="G126" s="140"/>
      <c r="H126" s="141"/>
    </row>
    <row r="127" spans="1:8" hidden="1">
      <c r="A127" s="102"/>
      <c r="B127" s="103"/>
      <c r="C127" s="103"/>
      <c r="D127" s="104"/>
      <c r="E127" s="104"/>
      <c r="F127" s="105"/>
      <c r="G127" s="132">
        <f>SUM(G119:G125)</f>
        <v>0</v>
      </c>
      <c r="H127" s="133"/>
    </row>
    <row r="128" spans="1:8" ht="15" customHeight="1">
      <c r="A128" s="142" t="s">
        <v>218</v>
      </c>
      <c r="B128" s="143"/>
      <c r="C128" s="143"/>
      <c r="D128" s="143"/>
      <c r="E128" s="143"/>
      <c r="F128" s="143"/>
      <c r="G128" s="191">
        <f>SUM(G119:H126)</f>
        <v>0</v>
      </c>
      <c r="H128" s="192"/>
    </row>
    <row r="129" spans="1:8" ht="26.25" customHeight="1">
      <c r="A129" s="142" t="s">
        <v>226</v>
      </c>
      <c r="B129" s="143"/>
      <c r="C129" s="143"/>
      <c r="D129" s="143"/>
      <c r="E129" s="143"/>
      <c r="F129" s="143"/>
      <c r="G129" s="189">
        <f>IF(G127&gt;=5,G126+5,G126+G127)</f>
        <v>0</v>
      </c>
      <c r="H129" s="190"/>
    </row>
  </sheetData>
  <sheetProtection algorithmName="SHA-512" hashValue="zbAYFrRhbbVxIguOVdETj/lr8tGzZ1J88T1LuxUkPhnnviNaZrcU+sdlsWDB2Ff8dTssiEtrnmy4dRxozMvxDg==" saltValue="M1/5q3o48+KzH/xk731osg==" spinCount="100000" sheet="1" objects="1" scenarios="1"/>
  <dataConsolidate/>
  <mergeCells count="194">
    <mergeCell ref="G107:H107"/>
    <mergeCell ref="G126:H126"/>
    <mergeCell ref="G117:H117"/>
    <mergeCell ref="G118:H118"/>
    <mergeCell ref="G108:H108"/>
    <mergeCell ref="F113:H113"/>
    <mergeCell ref="F114:H114"/>
    <mergeCell ref="B49:B50"/>
    <mergeCell ref="A67:E67"/>
    <mergeCell ref="F67:H67"/>
    <mergeCell ref="A84:E84"/>
    <mergeCell ref="F84:H84"/>
    <mergeCell ref="A98:E98"/>
    <mergeCell ref="F98:H98"/>
    <mergeCell ref="G77:H77"/>
    <mergeCell ref="G79:H79"/>
    <mergeCell ref="G86:H86"/>
    <mergeCell ref="G87:H87"/>
    <mergeCell ref="G88:H88"/>
    <mergeCell ref="G89:H89"/>
    <mergeCell ref="G92:H92"/>
    <mergeCell ref="G93:H93"/>
    <mergeCell ref="F97:H97"/>
    <mergeCell ref="A87:C87"/>
    <mergeCell ref="E119:E125"/>
    <mergeCell ref="A129:F129"/>
    <mergeCell ref="G129:H129"/>
    <mergeCell ref="A128:F128"/>
    <mergeCell ref="G128:H128"/>
    <mergeCell ref="G57:H57"/>
    <mergeCell ref="G58:H58"/>
    <mergeCell ref="G60:H60"/>
    <mergeCell ref="G61:H61"/>
    <mergeCell ref="G62:H62"/>
    <mergeCell ref="G63:H63"/>
    <mergeCell ref="G69:H69"/>
    <mergeCell ref="G70:H70"/>
    <mergeCell ref="G75:H75"/>
    <mergeCell ref="G74:H74"/>
    <mergeCell ref="G73:H73"/>
    <mergeCell ref="G72:H72"/>
    <mergeCell ref="F115:H115"/>
    <mergeCell ref="G109:H109"/>
    <mergeCell ref="G110:H110"/>
    <mergeCell ref="G111:H111"/>
    <mergeCell ref="G112:H112"/>
    <mergeCell ref="F81:H81"/>
    <mergeCell ref="G101:H101"/>
    <mergeCell ref="F27:H27"/>
    <mergeCell ref="A33:A35"/>
    <mergeCell ref="D33:D35"/>
    <mergeCell ref="A31:C31"/>
    <mergeCell ref="G31:H31"/>
    <mergeCell ref="G33:H33"/>
    <mergeCell ref="G35:H35"/>
    <mergeCell ref="A28:E28"/>
    <mergeCell ref="F28:H28"/>
    <mergeCell ref="G34:H34"/>
    <mergeCell ref="F25:H25"/>
    <mergeCell ref="A26:E26"/>
    <mergeCell ref="G3:H3"/>
    <mergeCell ref="G6:H6"/>
    <mergeCell ref="G7:H7"/>
    <mergeCell ref="G17:H17"/>
    <mergeCell ref="G11:H11"/>
    <mergeCell ref="G12:H12"/>
    <mergeCell ref="G13:H13"/>
    <mergeCell ref="G14:H14"/>
    <mergeCell ref="G16:H16"/>
    <mergeCell ref="G5:H5"/>
    <mergeCell ref="G10:H10"/>
    <mergeCell ref="G8:H8"/>
    <mergeCell ref="F26:H26"/>
    <mergeCell ref="G4:H4"/>
    <mergeCell ref="A7:A9"/>
    <mergeCell ref="B7:B9"/>
    <mergeCell ref="D7:D9"/>
    <mergeCell ref="D11:D15"/>
    <mergeCell ref="G18:H18"/>
    <mergeCell ref="A21:A23"/>
    <mergeCell ref="B21:B23"/>
    <mergeCell ref="D21:D23"/>
    <mergeCell ref="A89:A91"/>
    <mergeCell ref="B104:B105"/>
    <mergeCell ref="A115:E115"/>
    <mergeCell ref="B61:B63"/>
    <mergeCell ref="A4:C4"/>
    <mergeCell ref="A11:A15"/>
    <mergeCell ref="B11:B15"/>
    <mergeCell ref="A17:A19"/>
    <mergeCell ref="B17:B19"/>
    <mergeCell ref="A25:E25"/>
    <mergeCell ref="A27:E27"/>
    <mergeCell ref="C90:C91"/>
    <mergeCell ref="B89:B91"/>
    <mergeCell ref="B72:B73"/>
    <mergeCell ref="A74:A78"/>
    <mergeCell ref="B74:B78"/>
    <mergeCell ref="A79:A80"/>
    <mergeCell ref="B79:B80"/>
    <mergeCell ref="A64:E64"/>
    <mergeCell ref="B33:B35"/>
    <mergeCell ref="G94:H94"/>
    <mergeCell ref="D102:D103"/>
    <mergeCell ref="D104:D105"/>
    <mergeCell ref="A118:C118"/>
    <mergeCell ref="A95:E95"/>
    <mergeCell ref="A113:E113"/>
    <mergeCell ref="A107:A108"/>
    <mergeCell ref="B107:B108"/>
    <mergeCell ref="A109:A110"/>
    <mergeCell ref="B109:B110"/>
    <mergeCell ref="A101:C101"/>
    <mergeCell ref="A114:E114"/>
    <mergeCell ref="A96:E96"/>
    <mergeCell ref="A97:E97"/>
    <mergeCell ref="D107:D108"/>
    <mergeCell ref="B102:B103"/>
    <mergeCell ref="A102:A103"/>
    <mergeCell ref="A104:A105"/>
    <mergeCell ref="G100:H100"/>
    <mergeCell ref="G102:H102"/>
    <mergeCell ref="G103:H103"/>
    <mergeCell ref="G104:H104"/>
    <mergeCell ref="G105:H105"/>
    <mergeCell ref="G106:H106"/>
    <mergeCell ref="G23:H23"/>
    <mergeCell ref="G20:H20"/>
    <mergeCell ref="G21:H21"/>
    <mergeCell ref="G22:H22"/>
    <mergeCell ref="G24:H24"/>
    <mergeCell ref="G30:H30"/>
    <mergeCell ref="F65:H65"/>
    <mergeCell ref="A66:E66"/>
    <mergeCell ref="F66:H66"/>
    <mergeCell ref="A54:E54"/>
    <mergeCell ref="F54:H54"/>
    <mergeCell ref="A51:E51"/>
    <mergeCell ref="A44:A47"/>
    <mergeCell ref="B44:B47"/>
    <mergeCell ref="A49:A50"/>
    <mergeCell ref="A57:C57"/>
    <mergeCell ref="A42:A43"/>
    <mergeCell ref="D42:D43"/>
    <mergeCell ref="A61:A63"/>
    <mergeCell ref="D61:D63"/>
    <mergeCell ref="G56:H56"/>
    <mergeCell ref="F51:H51"/>
    <mergeCell ref="F52:H52"/>
    <mergeCell ref="F53:H53"/>
    <mergeCell ref="F64:H64"/>
    <mergeCell ref="D45:D46"/>
    <mergeCell ref="G45:H45"/>
    <mergeCell ref="A53:E53"/>
    <mergeCell ref="G36:H36"/>
    <mergeCell ref="G42:H42"/>
    <mergeCell ref="G48:H48"/>
    <mergeCell ref="G49:H49"/>
    <mergeCell ref="G41:H41"/>
    <mergeCell ref="D49:D50"/>
    <mergeCell ref="A58:A59"/>
    <mergeCell ref="B58:B59"/>
    <mergeCell ref="D58:D59"/>
    <mergeCell ref="A52:E52"/>
    <mergeCell ref="A36:A41"/>
    <mergeCell ref="B36:B41"/>
    <mergeCell ref="G37:H37"/>
    <mergeCell ref="G38:H38"/>
    <mergeCell ref="G40:H40"/>
    <mergeCell ref="B42:B43"/>
    <mergeCell ref="C119:C125"/>
    <mergeCell ref="G127:H127"/>
    <mergeCell ref="F95:H95"/>
    <mergeCell ref="F96:H96"/>
    <mergeCell ref="G80:H80"/>
    <mergeCell ref="A65:E65"/>
    <mergeCell ref="D79:D80"/>
    <mergeCell ref="D74:D78"/>
    <mergeCell ref="A70:C70"/>
    <mergeCell ref="A72:A73"/>
    <mergeCell ref="D72:D73"/>
    <mergeCell ref="A82:E82"/>
    <mergeCell ref="F82:H82"/>
    <mergeCell ref="A83:E83"/>
    <mergeCell ref="F83:H83"/>
    <mergeCell ref="A81:E81"/>
    <mergeCell ref="A92:A94"/>
    <mergeCell ref="B92:B94"/>
    <mergeCell ref="D92:D94"/>
    <mergeCell ref="G71:H71"/>
    <mergeCell ref="D124:D125"/>
    <mergeCell ref="G90:H90"/>
    <mergeCell ref="D90:D91"/>
    <mergeCell ref="D109:D110"/>
  </mergeCells>
  <phoneticPr fontId="1" type="noConversion"/>
  <conditionalFormatting sqref="K1">
    <cfRule type="cellIs" dxfId="0" priority="1" stopIfTrue="1" operator="equal">
      <formula>1</formula>
    </cfRule>
  </conditionalFormatting>
  <dataValidations count="11">
    <dataValidation type="whole" allowBlank="1" showInputMessage="1" showErrorMessage="1" sqref="G126:H126" xr:uid="{09EC8D09-1418-483F-9593-4C05731C7233}">
      <formula1>0</formula1>
      <formula2>1</formula2>
    </dataValidation>
    <dataValidation type="list" allowBlank="1" showInputMessage="1" showErrorMessage="1" sqref="F5:F24 F32:F50 F58:F63 F71:F80 F88:F94 F102:F112" xr:uid="{A402BEE0-4D03-4D63-AEEB-191508BF75C0}">
      <formula1>"Y,N"</formula1>
    </dataValidation>
    <dataValidation type="whole" allowBlank="1" showInputMessage="1" showErrorMessage="1" sqref="G119:G125" xr:uid="{8D9A5816-D30E-4281-BA0E-114EDEA4BFC5}">
      <formula1>0</formula1>
      <formula2>5</formula2>
    </dataValidation>
    <dataValidation type="list" allowBlank="1" showInputMessage="1" showErrorMessage="1" sqref="G16:H16 G18:H18 G21:H24 G32 G75:H75 G46 G111:H111 G78 G50 G48:H48 G77:H77 G59 G88:H88 G76 G40:H40" xr:uid="{AE1EA5B6-E232-40E1-ABB5-C9E770D43F1F}">
      <formula1>$S$1:$S$3</formula1>
    </dataValidation>
    <dataValidation type="list" allowBlank="1" showInputMessage="1" showErrorMessage="1" sqref="G7:H8 G9 G10:H14 G15 G17:H17 G19 G20:H20 G112:H112 G33:H37 G43:G44 G61:H63 G106:H110 G80:H80 G39 G91 G47 G92:H93 G102:H102" xr:uid="{852860DF-282F-4161-9B14-0D5517F56ABD}">
      <formula1>$R$1:$R$2</formula1>
    </dataValidation>
    <dataValidation type="list" allowBlank="1" showInputMessage="1" showErrorMessage="1" sqref="G38:H38 G41:H42 G90:H90 G94:H94 G72:H73 G79:H79 G103:H104" xr:uid="{D3F5D3AD-6B1B-45D2-8FB0-208437CBACE5}">
      <formula1>$T$1:$T$3</formula1>
    </dataValidation>
    <dataValidation type="list" allowBlank="1" showInputMessage="1" showErrorMessage="1" sqref="G45:H45 G49:H49 G58:H58" xr:uid="{C2992A07-5F9E-45EE-98FA-6443D6F7833E}">
      <formula1>$U$1:$U$4</formula1>
    </dataValidation>
    <dataValidation type="list" allowBlank="1" showInputMessage="1" showErrorMessage="1" sqref="G60:H60 G89:H89" xr:uid="{E1D1FAFB-60EE-48CB-A9CD-CA4D0EEBE0FF}">
      <formula1>$V$1:$V$5</formula1>
    </dataValidation>
    <dataValidation type="list" allowBlank="1" showInputMessage="1" showErrorMessage="1" sqref="G71:H71" xr:uid="{070C7C0D-3AAF-4289-942E-2BCDD6DB7918}">
      <formula1>$W$1:$W$7</formula1>
    </dataValidation>
    <dataValidation type="list" allowBlank="1" showInputMessage="1" showErrorMessage="1" sqref="G74:H74" xr:uid="{EDC6C796-64D0-4CB8-9535-BFDBC3CCA489}">
      <formula1>$X$1:$X$3</formula1>
    </dataValidation>
    <dataValidation type="list" allowBlank="1" showInputMessage="1" showErrorMessage="1" sqref="G105:H105" xr:uid="{3A2DD6FD-CA49-4E73-8DCC-298D81AEB80E}">
      <formula1>$X$1:$X$2</formula1>
    </dataValidation>
  </dataValidations>
  <pageMargins left="0.23622047244094499" right="0.23622047244094499" top="0.74803149606299202" bottom="0.74803149606299202" header="0.31496062992126" footer="0.31496062992126"/>
  <pageSetup paperSize="9" scale="55" fitToHeight="0" orientation="portrait" r:id="rId1"/>
  <headerFooter>
    <oddHeader>&amp;RDoc. No.: PAM-FM-030</oddHeader>
    <oddFooter>&amp;LND_V1.0_Credit Summary_R5.1_Rev 1.0 (PAM-FM-030)&amp;CPage &amp;P&amp;RRev 1.0</oddFooter>
  </headerFooter>
  <rowBreaks count="5" manualBreakCount="5">
    <brk id="28" max="10" man="1"/>
    <brk id="43" max="16383" man="1"/>
    <brk id="67" max="10" man="1"/>
    <brk id="85" max="10" man="1"/>
    <brk id="9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
  <sheetViews>
    <sheetView zoomScaleNormal="100" zoomScaleSheetLayoutView="100" workbookViewId="0">
      <selection activeCell="G4" sqref="G4"/>
    </sheetView>
  </sheetViews>
  <sheetFormatPr defaultRowHeight="12.75"/>
  <cols>
    <col min="1" max="1" width="17" style="4" customWidth="1"/>
    <col min="2" max="5" width="13.42578125" style="4" customWidth="1"/>
    <col min="6" max="6" width="15.5703125" style="4" customWidth="1"/>
    <col min="7" max="7" width="13.42578125" style="97" customWidth="1"/>
    <col min="8" max="8" width="2" style="4" hidden="1" customWidth="1"/>
    <col min="9" max="9" width="0" style="4" hidden="1" customWidth="1"/>
    <col min="10" max="11" width="9.140625" style="4" hidden="1" customWidth="1"/>
    <col min="12" max="16" width="5.7109375" style="4" hidden="1" customWidth="1"/>
    <col min="17" max="16384" width="9.140625" style="4"/>
  </cols>
  <sheetData>
    <row r="1" spans="1:16" ht="18">
      <c r="A1" s="74" t="s">
        <v>213</v>
      </c>
      <c r="B1" s="61"/>
      <c r="C1" s="61"/>
      <c r="D1" s="61"/>
      <c r="E1" s="61"/>
      <c r="F1" s="61"/>
      <c r="G1" s="94"/>
      <c r="H1" s="61"/>
      <c r="I1" s="61"/>
      <c r="J1" s="3"/>
      <c r="K1" s="3"/>
      <c r="L1" s="3"/>
      <c r="M1" s="3"/>
      <c r="N1" s="3"/>
      <c r="O1" s="3"/>
    </row>
    <row r="2" spans="1:16">
      <c r="A2" s="62"/>
      <c r="B2" s="62"/>
      <c r="C2" s="62"/>
      <c r="D2" s="62"/>
      <c r="E2" s="62"/>
      <c r="F2" s="62"/>
      <c r="G2" s="95"/>
      <c r="H2" s="62"/>
      <c r="I2" s="62"/>
    </row>
    <row r="3" spans="1:16" ht="42.75" customHeight="1">
      <c r="A3" s="70" t="s">
        <v>32</v>
      </c>
      <c r="B3" s="5" t="s">
        <v>206</v>
      </c>
      <c r="C3" s="8" t="s">
        <v>207</v>
      </c>
      <c r="D3" s="5" t="s">
        <v>208</v>
      </c>
      <c r="E3" s="5" t="s">
        <v>209</v>
      </c>
      <c r="F3" s="5" t="s">
        <v>210</v>
      </c>
      <c r="G3" s="70" t="s">
        <v>33</v>
      </c>
      <c r="I3" s="62"/>
      <c r="J3" s="2" t="s">
        <v>36</v>
      </c>
      <c r="K3" s="2" t="s">
        <v>34</v>
      </c>
      <c r="L3" s="2" t="s">
        <v>49</v>
      </c>
      <c r="M3" s="2" t="s">
        <v>35</v>
      </c>
      <c r="N3" s="2" t="s">
        <v>50</v>
      </c>
      <c r="O3" s="2" t="s">
        <v>51</v>
      </c>
      <c r="P3" s="2" t="s">
        <v>52</v>
      </c>
    </row>
    <row r="4" spans="1:16" ht="18" customHeight="1">
      <c r="A4" s="98" t="s">
        <v>49</v>
      </c>
      <c r="B4" s="63">
        <f>SUMIF('Credit Summary'!F5:F24,"Y",'Credit Summary'!E5:E24)</f>
        <v>15</v>
      </c>
      <c r="C4" s="64">
        <f>'Credit Summary'!F26</f>
        <v>0</v>
      </c>
      <c r="D4" s="65">
        <f t="shared" ref="D4:D9" si="0">C4/B4</f>
        <v>0</v>
      </c>
      <c r="E4" s="66">
        <v>0.2</v>
      </c>
      <c r="F4" s="67">
        <f>D4*E4*100</f>
        <v>0</v>
      </c>
      <c r="G4" s="96" t="str">
        <f>IF(D4&gt;=L4,"Platinum",IF(D4&gt;=L5,"Gold",IF(D4&gt;=L6,"Silver",IF(D4&gt;=L7,"Bronze","--"))))</f>
        <v>--</v>
      </c>
      <c r="H4" s="3">
        <f>IF(G4="Platinum",5,IF(G4="Gold",4,IF(G4="Silver",3,IF(G4="Bronze",2,1))))</f>
        <v>1</v>
      </c>
      <c r="I4" s="62"/>
      <c r="J4" s="1" t="s">
        <v>20</v>
      </c>
      <c r="K4" s="6">
        <v>75</v>
      </c>
      <c r="L4" s="7">
        <v>0.5</v>
      </c>
      <c r="M4" s="7">
        <v>0.7</v>
      </c>
      <c r="N4" s="7">
        <v>0.7</v>
      </c>
      <c r="O4" s="7">
        <v>0.7</v>
      </c>
      <c r="P4" s="9">
        <v>3</v>
      </c>
    </row>
    <row r="5" spans="1:16" ht="18" customHeight="1">
      <c r="A5" s="98" t="s">
        <v>35</v>
      </c>
      <c r="B5" s="63">
        <f>SUMIF('Credit Summary'!F32:F49,"Y",'Credit Summary'!E32:E49)</f>
        <v>17</v>
      </c>
      <c r="C5" s="64">
        <f>'Credit Summary'!F52</f>
        <v>0</v>
      </c>
      <c r="D5" s="65">
        <f t="shared" si="0"/>
        <v>0</v>
      </c>
      <c r="E5" s="66">
        <v>0.25</v>
      </c>
      <c r="F5" s="67">
        <f t="shared" ref="F5:F9" si="1">D5*E5*100</f>
        <v>0</v>
      </c>
      <c r="G5" s="96" t="str">
        <f>IF(D5&gt;=M4,"Platinum",IF(D5&gt;=M5,"Gold",IF(D5&gt;=M6,"Silver",IF(D5&gt;=M7,"Bronze","--"))))</f>
        <v>--</v>
      </c>
      <c r="H5" s="3">
        <f t="shared" ref="H5:H11" si="2">IF(G5="Platinum",5,IF(G5="Gold",4,IF(G5="Silver",3,IF(G5="Bronze",2,1))))</f>
        <v>1</v>
      </c>
      <c r="I5" s="62"/>
      <c r="J5" s="1" t="s">
        <v>19</v>
      </c>
      <c r="K5" s="6">
        <v>65</v>
      </c>
      <c r="L5" s="7">
        <v>0.4</v>
      </c>
      <c r="M5" s="7">
        <v>0.6</v>
      </c>
      <c r="N5" s="7">
        <v>0.6</v>
      </c>
      <c r="O5" s="7">
        <v>0.6</v>
      </c>
      <c r="P5" s="9">
        <v>2</v>
      </c>
    </row>
    <row r="6" spans="1:16" ht="18" customHeight="1">
      <c r="A6" s="98" t="s">
        <v>227</v>
      </c>
      <c r="B6" s="63">
        <f>SUMIF('Credit Summary'!F58:F63,"Y",'Credit Summary'!E58:E63)</f>
        <v>8</v>
      </c>
      <c r="C6" s="64">
        <f>'Credit Summary'!F65</f>
        <v>0</v>
      </c>
      <c r="D6" s="65">
        <f t="shared" si="0"/>
        <v>0</v>
      </c>
      <c r="E6" s="66">
        <v>0.1</v>
      </c>
      <c r="F6" s="67">
        <f t="shared" si="1"/>
        <v>0</v>
      </c>
      <c r="G6" s="96"/>
      <c r="H6" s="3"/>
      <c r="I6" s="62"/>
      <c r="J6" s="1" t="s">
        <v>18</v>
      </c>
      <c r="K6" s="6">
        <v>55</v>
      </c>
      <c r="L6" s="7">
        <v>0.3</v>
      </c>
      <c r="M6" s="7">
        <v>0.5</v>
      </c>
      <c r="N6" s="7">
        <v>0.5</v>
      </c>
      <c r="O6" s="7">
        <v>0.5</v>
      </c>
      <c r="P6" s="9">
        <v>1</v>
      </c>
    </row>
    <row r="7" spans="1:16" ht="18" customHeight="1">
      <c r="A7" s="98" t="s">
        <v>50</v>
      </c>
      <c r="B7" s="63">
        <f>SUMIF('Credit Summary'!F71:F80,"Y",'Credit Summary'!E71:E80)</f>
        <v>17</v>
      </c>
      <c r="C7" s="64">
        <f>'Credit Summary'!F82</f>
        <v>0</v>
      </c>
      <c r="D7" s="65">
        <f t="shared" si="0"/>
        <v>0</v>
      </c>
      <c r="E7" s="66">
        <v>0.16</v>
      </c>
      <c r="F7" s="67">
        <f t="shared" si="1"/>
        <v>0</v>
      </c>
      <c r="G7" s="96" t="str">
        <f>IF(D7&gt;=N4,"Platinum",IF(D7&gt;=N5,"Gold",IF(D7&gt;=N6,"Silver",IF(D7&gt;=N7,"Bronze","--"))))</f>
        <v>--</v>
      </c>
      <c r="H7" s="3">
        <f t="shared" si="2"/>
        <v>1</v>
      </c>
      <c r="I7" s="62"/>
      <c r="J7" s="1" t="s">
        <v>17</v>
      </c>
      <c r="K7" s="6">
        <v>40</v>
      </c>
      <c r="L7" s="7">
        <v>0.2</v>
      </c>
      <c r="M7" s="7">
        <v>0.4</v>
      </c>
      <c r="N7" s="7">
        <v>0.4</v>
      </c>
      <c r="O7" s="7">
        <v>0.4</v>
      </c>
      <c r="P7" s="9">
        <v>0</v>
      </c>
    </row>
    <row r="8" spans="1:16" ht="18" customHeight="1">
      <c r="A8" s="98" t="s">
        <v>228</v>
      </c>
      <c r="B8" s="63">
        <f>SUMIF('Credit Summary'!F88:F94,"Y",'Credit Summary'!E88:E94)</f>
        <v>10</v>
      </c>
      <c r="C8" s="64">
        <f>'Credit Summary'!F96</f>
        <v>0</v>
      </c>
      <c r="D8" s="65">
        <f t="shared" si="0"/>
        <v>0</v>
      </c>
      <c r="E8" s="66">
        <v>0.09</v>
      </c>
      <c r="F8" s="67">
        <f t="shared" si="1"/>
        <v>0</v>
      </c>
      <c r="G8" s="96"/>
      <c r="H8" s="3"/>
      <c r="I8" s="62"/>
    </row>
    <row r="9" spans="1:16" ht="18" customHeight="1">
      <c r="A9" s="98" t="s">
        <v>51</v>
      </c>
      <c r="B9" s="63">
        <f>SUMIF('Credit Summary'!F102:F112,"Y",'Credit Summary'!E102:E112)</f>
        <v>14</v>
      </c>
      <c r="C9" s="64">
        <f>'Credit Summary'!F114</f>
        <v>0</v>
      </c>
      <c r="D9" s="65">
        <f t="shared" si="0"/>
        <v>0</v>
      </c>
      <c r="E9" s="66">
        <v>0.2</v>
      </c>
      <c r="F9" s="67">
        <f t="shared" si="1"/>
        <v>0</v>
      </c>
      <c r="G9" s="96" t="str">
        <f>IF(D9&gt;=O4,"Platinum",IF(D9&gt;=O5,"Gold",IF(D9&gt;=O6,"Silver",IF(D9&gt;=O7,"Bronze","--"))))</f>
        <v>--</v>
      </c>
      <c r="H9" s="3">
        <f t="shared" si="2"/>
        <v>1</v>
      </c>
      <c r="I9" s="62"/>
    </row>
    <row r="10" spans="1:16" ht="27.75" customHeight="1">
      <c r="A10" s="98" t="s">
        <v>229</v>
      </c>
      <c r="B10" s="78"/>
      <c r="C10" s="83">
        <f>'Credit Summary'!G129</f>
        <v>0</v>
      </c>
      <c r="D10" s="78"/>
      <c r="E10" s="85"/>
      <c r="F10" s="106">
        <f>C10</f>
        <v>0</v>
      </c>
      <c r="G10" s="96" t="str">
        <f>IF(C10&gt;=P4,"Platinum",IF(C10&gt;=P5,"Gold",IF(C10&gt;=P6,"Silver",IF(C10&gt;=P7,"Bronze","--"))))</f>
        <v>Bronze</v>
      </c>
      <c r="H10" s="3">
        <f t="shared" ref="H10" si="3">IF(G10="Platinum",5,IF(G10="Gold",4,IF(G10="Silver",3,IF(G10="Bronze",2,1))))</f>
        <v>2</v>
      </c>
      <c r="I10" s="62"/>
    </row>
    <row r="11" spans="1:16" ht="18" customHeight="1">
      <c r="A11" s="200" t="s">
        <v>223</v>
      </c>
      <c r="B11" s="201"/>
      <c r="C11" s="201"/>
      <c r="D11" s="201"/>
      <c r="E11" s="202"/>
      <c r="F11" s="68">
        <f>SUM(F4:F10)</f>
        <v>0</v>
      </c>
      <c r="G11" s="69" t="str">
        <f>IF(F11&gt;=K4,"Platinum",IF(F11&gt;=K5,"Gold",IF(F11&gt;=K6,"Silver",IF(F11&gt;=K7,"Bronze","--"))))</f>
        <v>--</v>
      </c>
      <c r="H11" s="3">
        <f t="shared" si="2"/>
        <v>1</v>
      </c>
      <c r="I11" s="62"/>
    </row>
    <row r="12" spans="1:16" ht="18" customHeight="1">
      <c r="A12" s="200" t="s">
        <v>211</v>
      </c>
      <c r="B12" s="201"/>
      <c r="C12" s="201"/>
      <c r="D12" s="201"/>
      <c r="E12" s="202"/>
      <c r="F12" s="198" t="str">
        <f>IF(H12=1,"Prerequisites Achieved",IF(H12=2,"Bronze",IF(H12=3,"Silver",IF(H12=4,"Gold",IF(H12=5,"Platinum")))))</f>
        <v>Prerequisites Achieved</v>
      </c>
      <c r="G12" s="199"/>
      <c r="H12" s="3">
        <f>MIN(H4:H11)</f>
        <v>1</v>
      </c>
      <c r="I12" s="62"/>
    </row>
    <row r="13" spans="1:16">
      <c r="A13" s="62"/>
      <c r="B13" s="62"/>
      <c r="C13" s="62"/>
      <c r="D13" s="62"/>
      <c r="E13" s="62"/>
      <c r="F13" s="62"/>
      <c r="G13" s="95"/>
      <c r="I13" s="62"/>
    </row>
    <row r="14" spans="1:16">
      <c r="A14" s="62"/>
      <c r="B14" s="62"/>
      <c r="C14" s="62"/>
      <c r="D14" s="62"/>
      <c r="E14" s="62"/>
      <c r="F14" s="62"/>
      <c r="G14" s="95"/>
      <c r="I14" s="62"/>
    </row>
    <row r="15" spans="1:16">
      <c r="A15" s="62"/>
      <c r="B15" s="62"/>
      <c r="C15" s="62"/>
      <c r="D15" s="62"/>
      <c r="E15" s="62"/>
      <c r="F15" s="62"/>
      <c r="G15" s="95"/>
      <c r="I15" s="62"/>
    </row>
  </sheetData>
  <sheetProtection algorithmName="SHA-512" hashValue="a/eZcGbbduIB4I3kdX8rqESBeFyoEOYfsQJ778LNFhaWI2e2jJFhT3llFxw/1Nms8u4nOFpIIuspIf7QBV/oMg==" saltValue="Q45hDI+1l/LS4w+0KYaG4g==" spinCount="100000" sheet="1" objects="1" scenarios="1"/>
  <mergeCells count="3">
    <mergeCell ref="F12:G12"/>
    <mergeCell ref="A11:E11"/>
    <mergeCell ref="A12:E12"/>
  </mergeCells>
  <phoneticPr fontId="1" type="noConversion"/>
  <pageMargins left="0.70866141732283505" right="0.70866141732283505" top="0.74803149606299202" bottom="0.74803149606299202" header="0.31496062992126" footer="0.31496062992126"/>
  <pageSetup paperSize="9" scale="68" orientation="portrait" r:id="rId1"/>
  <headerFooter>
    <oddHeader>&amp;RDoc. No.: PAM-FM-030</oddHeader>
    <oddFooter>&amp;LND_V1.0_Credit Summary_R5.1_Rev 1.0 (PAM-FM-030)&amp;CPage &amp;P&amp;RRev 1.0</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Detail (NDV1.0)</vt:lpstr>
      <vt:lpstr>Credit Summary</vt:lpstr>
      <vt:lpstr>Results</vt:lpstr>
      <vt:lpstr>'Credit Summary'!Print_Area</vt:lpstr>
      <vt:lpstr>'Detail (NDV1.0)'!Print_Area</vt:lpstr>
      <vt:lpstr>Results!Print_Area</vt:lpstr>
      <vt:lpstr>'Credit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Effie Hui</dc:creator>
  <cp:lastModifiedBy>Vincent Cheung</cp:lastModifiedBy>
  <cp:lastPrinted>2019-01-18T07:06:11Z</cp:lastPrinted>
  <dcterms:created xsi:type="dcterms:W3CDTF">2015-11-11T11:12:03Z</dcterms:created>
  <dcterms:modified xsi:type="dcterms:W3CDTF">2019-01-22T06:13:13Z</dcterms:modified>
</cp:coreProperties>
</file>