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codeName="{B08E4597-CF32-672E-EC9B-63DB714DCB7F}"/>
  <workbookPr codeName="ThisWorkbook" defaultThemeVersion="124226"/>
  <mc:AlternateContent xmlns:mc="http://schemas.openxmlformats.org/markup-compatibility/2006">
    <mc:Choice Requires="x15">
      <x15ac:absPath xmlns:x15ac="http://schemas.microsoft.com/office/spreadsheetml/2010/11/ac" url="C:\Users\lhui\Desktop\"/>
    </mc:Choice>
  </mc:AlternateContent>
  <xr:revisionPtr revIDLastSave="0" documentId="13_ncr:1_{63802620-6C20-44FC-9566-93BB3F885577}" xr6:coauthVersionLast="45" xr6:coauthVersionMax="45" xr10:uidLastSave="{00000000-0000-0000-0000-000000000000}"/>
  <bookViews>
    <workbookView xWindow="-120" yWindow="-120" windowWidth="29040" windowHeight="15840" xr2:uid="{00000000-000D-0000-FFFF-FFFF00000000}"/>
  </bookViews>
  <sheets>
    <sheet name="Summary (NB2.0)" sheetId="5" r:id="rId1"/>
    <sheet name="Credit Checklist" sheetId="10" r:id="rId2"/>
    <sheet name="Project Score Result" sheetId="11" r:id="rId3"/>
    <sheet name="Target Rating_BSL" sheetId="7" state="hidden" r:id="rId4"/>
    <sheet name="pull down list" sheetId="8" state="hidden" r:id="rId5"/>
  </sheets>
  <definedNames>
    <definedName name="ac">'pull down list'!$C$2:$C$10</definedName>
    <definedName name="area">'pull down list'!$D$2:$D$5</definedName>
    <definedName name="areat">'pull down list'!$B$2:$B$9</definedName>
    <definedName name="OLE_LINK1" localSheetId="1">'Credit Checklist'!$C$205</definedName>
    <definedName name="prereq">'pull down list'!$F$2:$F$3</definedName>
    <definedName name="prereq_b">'pull down list'!$G$2:$G$4</definedName>
    <definedName name="_xlnm.Print_Area" localSheetId="1">'Credit Checklist'!$A$1:$H$221</definedName>
    <definedName name="_xlnm.Print_Area" localSheetId="2">'Project Score Result'!$A$1:$F$15</definedName>
    <definedName name="_xlnm.Print_Area" localSheetId="0">'Summary (NB2.0)'!$A$1:$J$57</definedName>
    <definedName name="_xlnm.Print_Area" localSheetId="3">'Target Rating_BSL'!$A$1:$H$24</definedName>
    <definedName name="_xlnm.Print_Titles" localSheetId="1">'Credit Checklist'!$A:$B,'Credit Checklist'!$1:$4</definedName>
    <definedName name="sco_1">'pull down list'!$H$2:$H$4</definedName>
    <definedName name="sco_1_a">'pull down list'!$W$2:$W$3</definedName>
    <definedName name="sco_1_b">'pull down list'!$I$2:$I$5</definedName>
    <definedName name="sco_15">'pull down list'!$P$2:$P$18</definedName>
    <definedName name="sco_15_a">'pull down list'!$AA$2:$AA$17</definedName>
    <definedName name="sco_15_b">'pull down list'!$Q$2:$Q$19</definedName>
    <definedName name="sco_2">'pull down list'!$J$2:$J$5</definedName>
    <definedName name="sco_2_a">'pull down list'!$X$2:$X$4</definedName>
    <definedName name="sco_2_b">'pull down list'!$K$2:$K$6</definedName>
    <definedName name="sco_3">'pull down list'!$L$2:$L$6</definedName>
    <definedName name="sco_3_a">'pull down list'!$Y$2:$Y$5</definedName>
    <definedName name="sco_3_b">'pull down list'!$M$2:$M$7</definedName>
    <definedName name="sco_5">'pull down list'!$N$2:$N$8</definedName>
    <definedName name="sco_5_a">'pull down list'!$Z$2:$Z$7</definedName>
    <definedName name="sco_5_b">'pull down list'!$O$2:$O$9</definedName>
    <definedName name="sco_6">'pull down list'!$T$2:$T$9</definedName>
    <definedName name="sco_6_a">'pull down list'!$AB$2:$AB$8</definedName>
    <definedName name="sco_6_b">'pull down list'!$U$2:$U$10</definedName>
    <definedName name="sco_bon">'pull down list'!$R$2:$R$4</definedName>
    <definedName name="sco_bon_b">'pull down list'!$S$2:$S$5</definedName>
    <definedName name="yn">'pull down list'!$E$3:$E$4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4" i="10" l="1"/>
  <c r="F213" i="10"/>
  <c r="F212" i="10"/>
  <c r="F180" i="10"/>
  <c r="F179" i="10"/>
  <c r="F178" i="10"/>
  <c r="F159" i="10"/>
  <c r="F158" i="10"/>
  <c r="F157" i="10"/>
  <c r="F133" i="10"/>
  <c r="F134" i="10"/>
  <c r="F135" i="10"/>
  <c r="F94" i="10"/>
  <c r="F93" i="10"/>
  <c r="F92" i="10"/>
  <c r="F47" i="10"/>
  <c r="F48" i="10"/>
  <c r="F49" i="10"/>
  <c r="E54" i="10"/>
  <c r="F95" i="10" l="1"/>
  <c r="F160" i="10"/>
  <c r="F181" i="10"/>
  <c r="F215" i="10"/>
  <c r="F136" i="10"/>
  <c r="F50" i="10"/>
  <c r="G55" i="5" l="1"/>
  <c r="C10" i="11" l="1"/>
  <c r="F10" i="11" s="1"/>
  <c r="A10" i="11"/>
  <c r="A9" i="11"/>
  <c r="A8" i="11"/>
  <c r="A7" i="11"/>
  <c r="A6" i="11"/>
  <c r="A5" i="11"/>
  <c r="A4" i="11"/>
  <c r="G219" i="10"/>
  <c r="B9" i="11"/>
  <c r="E185" i="10"/>
  <c r="B8" i="11"/>
  <c r="E164" i="10"/>
  <c r="B7" i="11"/>
  <c r="E140" i="10"/>
  <c r="B6" i="11"/>
  <c r="E99" i="10"/>
  <c r="B5" i="11"/>
  <c r="B4" i="11"/>
  <c r="E5" i="10"/>
  <c r="C9" i="11" l="1"/>
  <c r="C8" i="11"/>
  <c r="D8" i="11"/>
  <c r="F8" i="11" s="1"/>
  <c r="C7" i="11"/>
  <c r="D7" i="11"/>
  <c r="F7" i="11" s="1"/>
  <c r="C4" i="11"/>
  <c r="D4" i="11"/>
  <c r="G4" i="11" s="1"/>
  <c r="C5" i="11"/>
  <c r="D6" i="11"/>
  <c r="D5" i="11"/>
  <c r="D9" i="11"/>
  <c r="C6" i="11"/>
  <c r="AN3" i="8"/>
  <c r="AO3" i="8"/>
  <c r="AN4" i="8"/>
  <c r="AO4" i="8"/>
  <c r="AP4" i="8" s="1"/>
  <c r="AN5" i="8"/>
  <c r="AO5" i="8"/>
  <c r="AO2" i="8"/>
  <c r="AN2" i="8"/>
  <c r="AP2" i="8" s="1"/>
  <c r="AI4" i="8"/>
  <c r="AH4" i="8"/>
  <c r="AI3" i="8"/>
  <c r="AH3" i="8"/>
  <c r="AI2" i="8"/>
  <c r="AH2" i="8"/>
  <c r="D8" i="7"/>
  <c r="G8" i="7" s="1"/>
  <c r="H8" i="7" s="1"/>
  <c r="K8" i="7" s="1"/>
  <c r="D21" i="7"/>
  <c r="G21" i="7" s="1"/>
  <c r="H21" i="7" s="1"/>
  <c r="K21" i="7" s="1"/>
  <c r="L9" i="7"/>
  <c r="L20" i="7"/>
  <c r="L7" i="7"/>
  <c r="L16" i="7"/>
  <c r="L3" i="7"/>
  <c r="L18" i="7"/>
  <c r="L5" i="7"/>
  <c r="L17" i="7"/>
  <c r="L19" i="7"/>
  <c r="L4" i="7"/>
  <c r="D19" i="7"/>
  <c r="C19" i="7"/>
  <c r="E19" i="7" s="1"/>
  <c r="G19" i="7" s="1"/>
  <c r="D17" i="7"/>
  <c r="C17" i="7"/>
  <c r="E17" i="7" s="1"/>
  <c r="G17" i="7" s="1"/>
  <c r="D16" i="7"/>
  <c r="C16" i="7"/>
  <c r="E16" i="7" s="1"/>
  <c r="D6" i="7"/>
  <c r="G8" i="11" l="1"/>
  <c r="G7" i="11"/>
  <c r="F4" i="11"/>
  <c r="G9" i="11"/>
  <c r="F9" i="11"/>
  <c r="G5" i="11"/>
  <c r="F5" i="11"/>
  <c r="G6" i="11"/>
  <c r="F6" i="11"/>
  <c r="D3" i="7"/>
  <c r="J23" i="7"/>
  <c r="H23" i="7" s="1"/>
  <c r="J10" i="7"/>
  <c r="H10" i="7" s="1"/>
  <c r="AP5" i="8"/>
  <c r="AP3" i="8"/>
  <c r="C4" i="7"/>
  <c r="L6" i="7"/>
  <c r="L8" i="7" s="1"/>
  <c r="G16" i="7"/>
  <c r="H16" i="7"/>
  <c r="K16" i="7" s="1"/>
  <c r="C3" i="7"/>
  <c r="E3" i="7" s="1"/>
  <c r="H3" i="7" s="1"/>
  <c r="K3" i="7" s="1"/>
  <c r="C6" i="7"/>
  <c r="E6" i="7" s="1"/>
  <c r="G6" i="7" s="1"/>
  <c r="L21" i="7"/>
  <c r="L23" i="7"/>
  <c r="D4" i="7"/>
  <c r="AP6" i="8"/>
  <c r="AJ4" i="8"/>
  <c r="G3" i="7"/>
  <c r="D18" i="7"/>
  <c r="C20" i="7"/>
  <c r="E20" i="7" s="1"/>
  <c r="H20" i="7" s="1"/>
  <c r="K20" i="7" s="1"/>
  <c r="C18" i="7"/>
  <c r="E18" i="7" s="1"/>
  <c r="G18" i="7" s="1"/>
  <c r="D20" i="7"/>
  <c r="AJ3" i="8"/>
  <c r="AK2" i="8"/>
  <c r="AK3" i="8"/>
  <c r="AJ2" i="8"/>
  <c r="AK4" i="8"/>
  <c r="F11" i="11" l="1"/>
  <c r="G11" i="11"/>
  <c r="L10" i="7"/>
  <c r="E4" i="7"/>
  <c r="G4" i="7" s="1"/>
  <c r="H18" i="7"/>
  <c r="K18" i="7" s="1"/>
  <c r="D5" i="7"/>
  <c r="AL4" i="8"/>
  <c r="AL3" i="8"/>
  <c r="C7" i="7"/>
  <c r="E7" i="7" s="1"/>
  <c r="G7" i="7" s="1"/>
  <c r="G20" i="7"/>
  <c r="G22" i="7" s="1"/>
  <c r="D7" i="7"/>
  <c r="AL2" i="8"/>
  <c r="F12" i="11" l="1"/>
  <c r="H7" i="7"/>
  <c r="K7" i="7" s="1"/>
  <c r="C5" i="7"/>
  <c r="E5" i="7" s="1"/>
  <c r="H5" i="7" s="1"/>
  <c r="K5" i="7" s="1"/>
  <c r="AL5" i="8"/>
  <c r="G23" i="7"/>
  <c r="H22" i="7"/>
  <c r="K22" i="7" s="1"/>
  <c r="K23" i="7" s="1"/>
  <c r="G5" i="7" l="1"/>
  <c r="G9" i="7" s="1"/>
  <c r="G10" i="7" s="1"/>
  <c r="H9" i="7" l="1"/>
  <c r="K9" i="7" s="1"/>
  <c r="K10" i="7" s="1"/>
</calcChain>
</file>

<file path=xl/sharedStrings.xml><?xml version="1.0" encoding="utf-8"?>
<sst xmlns="http://schemas.openxmlformats.org/spreadsheetml/2006/main" count="1046" uniqueCount="517">
  <si>
    <t>Site Aspects</t>
  </si>
  <si>
    <t>IA 1</t>
  </si>
  <si>
    <t>Energy Use</t>
  </si>
  <si>
    <t>EU P1</t>
  </si>
  <si>
    <t>Water Use</t>
  </si>
  <si>
    <t>WU P1</t>
  </si>
  <si>
    <t>WU 1</t>
  </si>
  <si>
    <t>WU 5</t>
  </si>
  <si>
    <t>WU 6</t>
  </si>
  <si>
    <t>Minimum Ventilation Performance</t>
  </si>
  <si>
    <t>Minimum Energy Performance</t>
  </si>
  <si>
    <t>Project Description:</t>
  </si>
  <si>
    <t xml:space="preserve">Master Programme Submitted: </t>
  </si>
  <si>
    <t>Whether this project applies for GFA concession?</t>
  </si>
  <si>
    <t xml:space="preserve">Project Name: </t>
  </si>
  <si>
    <t xml:space="preserve">Provisional Assessment (PA) / Final Assessment (FA) : </t>
  </si>
  <si>
    <t>b) Foundation</t>
  </si>
  <si>
    <t>c) Super-Structure / Construction</t>
  </si>
  <si>
    <t>BEAM Plus Project No:</t>
  </si>
  <si>
    <t>Approved GBP Submitted:</t>
  </si>
  <si>
    <t xml:space="preserve">CFA with 10% Concession: </t>
  </si>
  <si>
    <t xml:space="preserve">CFA without 10% Concession: </t>
  </si>
  <si>
    <t>Category</t>
  </si>
  <si>
    <t>Area A</t>
  </si>
  <si>
    <t>Area B</t>
  </si>
  <si>
    <t>Area C</t>
  </si>
  <si>
    <t>Area D</t>
  </si>
  <si>
    <t>Indoor Environmental Quality</t>
  </si>
  <si>
    <t>Innovations and Additions</t>
  </si>
  <si>
    <t>Applicable Credits</t>
  </si>
  <si>
    <t>Achieved Credits</t>
  </si>
  <si>
    <t>% of Achieved Credits</t>
  </si>
  <si>
    <t>Y</t>
  </si>
  <si>
    <t>Category Weight Factor</t>
  </si>
  <si>
    <t>Weighted Achieved Score</t>
  </si>
  <si>
    <t>Achieved Sub-Rating</t>
  </si>
  <si>
    <t>Overall Rating</t>
  </si>
  <si>
    <t>Sub Rating</t>
  </si>
  <si>
    <t>Materials Aspects</t>
  </si>
  <si>
    <t>Split Type A/C</t>
  </si>
  <si>
    <t>Central A/C</t>
  </si>
  <si>
    <t>Mechnical Vent</t>
  </si>
  <si>
    <t>Residential</t>
  </si>
  <si>
    <t>Retail</t>
  </si>
  <si>
    <t>)</t>
  </si>
  <si>
    <t>m²</t>
  </si>
  <si>
    <t xml:space="preserve">Carpark </t>
  </si>
  <si>
    <t>PR</t>
  </si>
  <si>
    <t>Yes</t>
  </si>
  <si>
    <t xml:space="preserve">Clubhouse </t>
  </si>
  <si>
    <t>Chiller</t>
  </si>
  <si>
    <t>NA</t>
  </si>
  <si>
    <t>No</t>
  </si>
  <si>
    <t>Educational</t>
  </si>
  <si>
    <t>NS</t>
  </si>
  <si>
    <t>Hotel</t>
  </si>
  <si>
    <t>Industrial</t>
  </si>
  <si>
    <t>VRV</t>
  </si>
  <si>
    <t>Windows Type A/C</t>
  </si>
  <si>
    <t>Applicant Summary</t>
  </si>
  <si>
    <t>BAS Summary</t>
  </si>
  <si>
    <t>Defined Names</t>
  </si>
  <si>
    <t>areat</t>
  </si>
  <si>
    <t>ac</t>
  </si>
  <si>
    <t>area</t>
  </si>
  <si>
    <t>yn</t>
  </si>
  <si>
    <t>prereq</t>
  </si>
  <si>
    <t>prereq_b</t>
  </si>
  <si>
    <t>sco_1</t>
  </si>
  <si>
    <t>sco_1_b</t>
  </si>
  <si>
    <t>sco_2</t>
  </si>
  <si>
    <t>sco_2_b</t>
  </si>
  <si>
    <t>sco_3</t>
  </si>
  <si>
    <t>sco_3_b</t>
  </si>
  <si>
    <t>sco_5</t>
  </si>
  <si>
    <t>sco_5_b</t>
  </si>
  <si>
    <t>sco_15</t>
  </si>
  <si>
    <t>sco_15_b</t>
  </si>
  <si>
    <t>sco_bon</t>
  </si>
  <si>
    <t>sco_bon_b</t>
  </si>
  <si>
    <t>1B</t>
  </si>
  <si>
    <t>sco_6</t>
  </si>
  <si>
    <t>sco_6_b</t>
  </si>
  <si>
    <t>sco_1_a</t>
  </si>
  <si>
    <t>sco_2_a</t>
  </si>
  <si>
    <t>sco_3_a</t>
  </si>
  <si>
    <t>sco_5_a</t>
  </si>
  <si>
    <t>sco_15_a</t>
  </si>
  <si>
    <t>Site Area:</t>
  </si>
  <si>
    <t>Project Schedule:</t>
  </si>
  <si>
    <t>Date of Commencement:</t>
  </si>
  <si>
    <t>Date of Work Completeion:</t>
  </si>
  <si>
    <t>Consent for the commencement / carry out of building work submitted</t>
  </si>
  <si>
    <t>Certificate on Completion of Building Work</t>
  </si>
  <si>
    <t>d) Submission of Substantiation of Work Completion</t>
  </si>
  <si>
    <t>Occupation Permit (OP)</t>
  </si>
  <si>
    <t xml:space="preserve">Other </t>
  </si>
  <si>
    <t>(Please specify:</t>
  </si>
  <si>
    <t>Number of Tower/Block:</t>
  </si>
  <si>
    <t>(Number of Storey of each Tower/Block:</t>
  </si>
  <si>
    <t>1.</t>
  </si>
  <si>
    <t>2.</t>
  </si>
  <si>
    <t>3.</t>
  </si>
  <si>
    <t>4.</t>
  </si>
  <si>
    <t>5.</t>
  </si>
  <si>
    <t>6.</t>
  </si>
  <si>
    <t>7.</t>
  </si>
  <si>
    <t>8.</t>
  </si>
  <si>
    <t xml:space="preserve">m²  </t>
  </si>
  <si>
    <t>*Please be reminded that the information below should be tally with the project information fact sheet.</t>
  </si>
  <si>
    <t>ø</t>
  </si>
  <si>
    <t>For multiple phase in a single PA or FA asssessment, please fill in the earliest start date for date of commencement and the final complete date for the work completion.</t>
  </si>
  <si>
    <t>Assessment Tools:</t>
  </si>
  <si>
    <t>Assessment Tools</t>
  </si>
  <si>
    <t>Final Assessment (FA)</t>
  </si>
  <si>
    <t>Provisional Assessment (PA)</t>
  </si>
  <si>
    <t>project type</t>
  </si>
  <si>
    <t>rank</t>
  </si>
  <si>
    <t>If</t>
  </si>
  <si>
    <t>Preliminary Final Assessment (PFA)</t>
  </si>
  <si>
    <t>VRV &amp; fresh air</t>
  </si>
  <si>
    <t>To be provided by future tenant</t>
  </si>
  <si>
    <t>OR</t>
  </si>
  <si>
    <t>e) Explaination for the overlapped period in section 6:</t>
  </si>
  <si>
    <t>Consent for the commencement and carrying out of work submitted</t>
  </si>
  <si>
    <t xml:space="preserve">a) Demolition </t>
  </si>
  <si>
    <t>(mm/yyyy)</t>
  </si>
  <si>
    <t>) (dd/mm/yyyy)</t>
  </si>
  <si>
    <t>Please note that the project description will be shown in the assessment report.</t>
  </si>
  <si>
    <t>Demolition is not applicable for the project.</t>
  </si>
  <si>
    <t>Foundation is not applicable for the project.</t>
  </si>
  <si>
    <t>(Target/Consent Date:</t>
  </si>
  <si>
    <t>(Target/Date of Issuance:</t>
  </si>
  <si>
    <t>Please fill in with a brief reason of not applicable.</t>
  </si>
  <si>
    <t>2. Credit Summary</t>
  </si>
  <si>
    <t>Section</t>
  </si>
  <si>
    <t>Credit Requirement</t>
  </si>
  <si>
    <t>Extent of Application</t>
    <phoneticPr fontId="2" type="noConversion"/>
  </si>
  <si>
    <t>Credit Attainable</t>
    <phoneticPr fontId="2" type="noConversion"/>
  </si>
  <si>
    <t>Credit Applicable</t>
    <phoneticPr fontId="2" type="noConversion"/>
  </si>
  <si>
    <t>Credit Anticipated</t>
    <phoneticPr fontId="2" type="noConversion"/>
  </si>
  <si>
    <t>Responsible Party/ Discipline</t>
    <phoneticPr fontId="2" type="noConversion"/>
  </si>
  <si>
    <t>Remarks</t>
    <phoneticPr fontId="2" type="noConversion"/>
  </si>
  <si>
    <t>Integrated Design &amp; Construction Management (IDCM)</t>
    <phoneticPr fontId="2" type="noConversion"/>
  </si>
  <si>
    <t>Y/N?</t>
    <phoneticPr fontId="2" type="noConversion"/>
  </si>
  <si>
    <t>IDCM P1</t>
    <phoneticPr fontId="2" type="noConversion"/>
  </si>
  <si>
    <t>Sustainability Champions - Project</t>
  </si>
  <si>
    <t>Demonstrate that an accredited BEAM Professional (BEAM Pro) with a valid credential for BEAM Plus New Buildings v2.0 is engaged as the Project BEAM Pro of the consultant team.</t>
  </si>
  <si>
    <t>All buildings</t>
  </si>
  <si>
    <t>Required</t>
  </si>
  <si>
    <t>IDCM P2</t>
    <phoneticPr fontId="2" type="noConversion"/>
  </si>
  <si>
    <t>Environmental Management Plan</t>
    <phoneticPr fontId="2" type="noConversion"/>
  </si>
  <si>
    <t>Demonstrate that an Environmental Management Plan (EMP) has been properly prepared.</t>
  </si>
  <si>
    <t>Required</t>
    <phoneticPr fontId="2" type="noConversion"/>
  </si>
  <si>
    <t>IDCM P3</t>
    <phoneticPr fontId="2" type="noConversion"/>
  </si>
  <si>
    <t>Timber Used for Temporary Works</t>
    <phoneticPr fontId="2" type="noConversion"/>
  </si>
  <si>
    <t>Demonstrate that no virgin forest products are used for temporary works.</t>
  </si>
  <si>
    <t>IDCM 1</t>
    <phoneticPr fontId="2" type="noConversion"/>
  </si>
  <si>
    <t>Sustainability Champions - Design</t>
  </si>
  <si>
    <t>1 credit for at least two (2) members from at least two (2) applicable core design disciplines shall be accredited BEAM Professionals with valid credentials for BEAM Plus NB v2.0 for Projects intending to achieve Bronze rating or above.</t>
  </si>
  <si>
    <r>
      <t xml:space="preserve">1 </t>
    </r>
    <r>
      <rPr>
        <b/>
        <sz val="9"/>
        <rFont val="Arial"/>
        <family val="2"/>
      </rPr>
      <t>ADDITIONAL</t>
    </r>
    <r>
      <rPr>
        <sz val="9"/>
        <rFont val="Arial"/>
        <family val="2"/>
      </rPr>
      <t xml:space="preserve"> BONUS credit for at least one (1) additional member, from an applicable core design discipline different from the disciplines counted in the above credit, shall be accredited BEAM Professional with valid credential for BEAM Plus NB v2.0; 
</t>
    </r>
    <r>
      <rPr>
        <b/>
        <i/>
        <sz val="9"/>
        <rFont val="Arial"/>
        <family val="2"/>
      </rPr>
      <t xml:space="preserve">Alternatively, </t>
    </r>
    <r>
      <rPr>
        <sz val="9"/>
        <rFont val="Arial"/>
        <family val="2"/>
      </rPr>
      <t xml:space="preserve">
At least two (2) additional members, of an applicable core design discipline different from the disciplines counted in the above credit, shall be accredited BEAM Affiliates with valid credential for BEAM Plus NB v2.0.</t>
    </r>
  </si>
  <si>
    <t>1B</t>
    <phoneticPr fontId="2" type="noConversion"/>
  </si>
  <si>
    <t>B</t>
    <phoneticPr fontId="2" type="noConversion"/>
  </si>
  <si>
    <t>IDCM 2</t>
    <phoneticPr fontId="2" type="noConversion"/>
  </si>
  <si>
    <t>Complimentary Certification</t>
    <phoneticPr fontId="2" type="noConversion"/>
  </si>
  <si>
    <t>(a) BEAM Plus Neighbourhood (ND)
1 BONUS credit where the project is certified by BEAM Plus Neighbourhood (ND) certification.</t>
  </si>
  <si>
    <t>All buildings that are applicable for respective BEAM Plus certification tools.</t>
  </si>
  <si>
    <t>(b) BEAM Plus Interiors (BI)
1 BONUS credit for preparing the Project for BEAM Plus Interiors (BI) certification.</t>
  </si>
  <si>
    <t>(c) BEAM Plus Existing Buildings (EB) 
1 BONUS credit for preparing the project for BEAM Plus Existing Buildings (EB) certification (comprehensive scheme).</t>
  </si>
  <si>
    <t>IDCM 3</t>
    <phoneticPr fontId="2" type="noConversion"/>
  </si>
  <si>
    <t>Integrated Design Process</t>
  </si>
  <si>
    <t xml:space="preserve">(a) Early Consideration(s) for Integrated Building Design Process
1 credit for consideration of the integrated design process on whole-systems thinking to explore the interrelationships among green building design strategies and systems in the conceptual design stage.
</t>
  </si>
  <si>
    <r>
      <t xml:space="preserve">1 </t>
    </r>
    <r>
      <rPr>
        <b/>
        <sz val="9"/>
        <rFont val="Arial"/>
        <family val="2"/>
      </rPr>
      <t>ADDITIONAL</t>
    </r>
    <r>
      <rPr>
        <sz val="9"/>
        <rFont val="Arial"/>
        <family val="2"/>
      </rPr>
      <t xml:space="preserve"> credit for organizing at least one multi-disciplinary design charrette to formulate passive and active design strategies in the conceptual/ schematic design stages.</t>
    </r>
  </si>
  <si>
    <t xml:space="preserve">(b) Early Design Consideration of Buildability/ Constructability
1 credit for early design consideration of buildability to ease construction and save on-site materials/ labour before completion of the design development stage.
</t>
  </si>
  <si>
    <t xml:space="preserve">(c) Design Consideration for Operation and Maintenance
1 credit for design consideration of  the long-term operation and maintenance needs for the building and its engineering services.
</t>
  </si>
  <si>
    <t>IDCM 4</t>
    <phoneticPr fontId="2" type="noConversion"/>
  </si>
  <si>
    <t>Life Cycle Costing</t>
    <phoneticPr fontId="2" type="noConversion"/>
  </si>
  <si>
    <t>1 credit for conducting life cycle costing for active systems.</t>
  </si>
  <si>
    <t>IDCM 5</t>
    <phoneticPr fontId="2" type="noConversion"/>
  </si>
  <si>
    <t>Commissioning</t>
    <phoneticPr fontId="2" type="noConversion"/>
  </si>
  <si>
    <t>2 credits for demonstrating the (a) the appointment of commissioning authority (CxA) before tender stage and (b) providing a commissioning plan.</t>
  </si>
  <si>
    <t xml:space="preserve">1 credit for providing commissioning reports as described in part (d) </t>
  </si>
  <si>
    <t>IDCM 6</t>
    <phoneticPr fontId="2" type="noConversion"/>
  </si>
  <si>
    <t>Sustainability Champions - Construction</t>
    <phoneticPr fontId="2" type="noConversion"/>
  </si>
  <si>
    <r>
      <t xml:space="preserve">1 credit for at least two (2) accredited BEAM Professionals with valid credential for BEAM Plus New Buildings v2.0 are engaged by the main/ lead contractor for the Project intending to achieve Bronze rating or above.
</t>
    </r>
    <r>
      <rPr>
        <b/>
        <i/>
        <sz val="9"/>
        <rFont val="Arial"/>
        <family val="2"/>
      </rPr>
      <t>Alternatively,</t>
    </r>
    <r>
      <rPr>
        <sz val="9"/>
        <rFont val="Arial"/>
        <family val="2"/>
      </rPr>
      <t xml:space="preserve">
1 credit for at least one (1) accredited BEAM Professional and two (2) accredited BEAM Affiliates, with valid credential for BEAM Plus New Buildings v2.0 are engaged by the main/ lead contractor of the Project intending to achieve Bronze rating or above.
</t>
    </r>
  </si>
  <si>
    <t>IDCM 7</t>
    <phoneticPr fontId="2" type="noConversion"/>
  </si>
  <si>
    <t>Measures to Reduce Site Emissions</t>
    <phoneticPr fontId="2" type="noConversion"/>
  </si>
  <si>
    <t xml:space="preserve">(d) Minimization of Light Pollution
1 credit for providing adequate mitigation measures to minimize light pollution during construction (demolition and foundation are included, if any). 
</t>
  </si>
  <si>
    <t>IDCM 8</t>
    <phoneticPr fontId="2" type="noConversion"/>
  </si>
  <si>
    <t>Construction and Demolition Waste Recycling</t>
    <phoneticPr fontId="2" type="noConversion"/>
  </si>
  <si>
    <t xml:space="preserve">(a) Demolition Waste Recycling
1 credit for demonstrating compliance with the Waste Management Plan and the application of proactive waste management provisions during demolition; and recycling of at least 15% of demolition waste. </t>
  </si>
  <si>
    <t>All buildings requiring demolition which are under the Client’s control</t>
  </si>
  <si>
    <r>
      <t xml:space="preserve">1 </t>
    </r>
    <r>
      <rPr>
        <b/>
        <sz val="9"/>
        <rFont val="Arial"/>
        <family val="2"/>
      </rPr>
      <t>ADDITIONAL</t>
    </r>
    <r>
      <rPr>
        <sz val="9"/>
        <rFont val="Arial"/>
        <family val="2"/>
      </rPr>
      <t xml:space="preserve"> BONUS credit for demonstration of recycling at least 30% of demolition waste.</t>
    </r>
  </si>
  <si>
    <r>
      <t xml:space="preserve">1 </t>
    </r>
    <r>
      <rPr>
        <b/>
        <sz val="9"/>
        <rFont val="Arial"/>
        <family val="2"/>
      </rPr>
      <t>ADDITIONAL</t>
    </r>
    <r>
      <rPr>
        <sz val="9"/>
        <rFont val="Arial"/>
        <family val="2"/>
      </rPr>
      <t xml:space="preserve"> BONUS credit for demonstration of recycling of at least 60% of demolition waste.</t>
    </r>
  </si>
  <si>
    <t xml:space="preserve">(b) Construction Waste Recycling
1 credit for demonstrating compliance with the Waste Management Plan and the application of proactive waste management provisions during construction (foundation to be included, if any); and recycling of at least 15% of construction waste (foundation waste included, if any).
</t>
  </si>
  <si>
    <r>
      <t xml:space="preserve">1 </t>
    </r>
    <r>
      <rPr>
        <b/>
        <sz val="9"/>
        <rFont val="Arial"/>
        <family val="2"/>
      </rPr>
      <t>ADDITIONAL</t>
    </r>
    <r>
      <rPr>
        <sz val="9"/>
        <rFont val="Arial"/>
        <family val="2"/>
      </rPr>
      <t xml:space="preserve"> BONUS credit for demonstration of recycling of at least 30% of construction waste (foundation waste included, if any).</t>
    </r>
  </si>
  <si>
    <t>IDCM 9</t>
  </si>
  <si>
    <t>Construction IAQ Management</t>
    <phoneticPr fontId="2" type="noConversion"/>
  </si>
  <si>
    <t>1 credit for implementing a Construction IAQ Management Plan, undertaking a building ‘flush out’ or ‘bake out’, and replacement of all filters prior to occupancy.</t>
    <phoneticPr fontId="2" type="noConversion"/>
  </si>
  <si>
    <t xml:space="preserve">All areas to implementing a Construction IAQ Management Plan
All areas with central air-conditioning and ventilation systems for undertaking a building ‘flush out’ or bake out’ and replacement of all filters prior to occupancy.
</t>
  </si>
  <si>
    <t>IDCM 10</t>
    <phoneticPr fontId="2" type="noConversion"/>
  </si>
  <si>
    <t>Considerate Construction</t>
    <phoneticPr fontId="2" type="noConversion"/>
  </si>
  <si>
    <t>1 credit for demonstrating considerate measures to the neighbourhood, passers-by and workers. Good tree protection practices where tree preservation within the project site is required, should also be carried out.</t>
  </si>
  <si>
    <t>IDCM 11</t>
    <phoneticPr fontId="2" type="noConversion"/>
  </si>
  <si>
    <t>Building Management Manual</t>
    <phoneticPr fontId="2" type="noConversion"/>
  </si>
  <si>
    <t>1 credit for providing fully documented Operations and Maintenance Manual and Energy Management Manual.</t>
    <phoneticPr fontId="2" type="noConversion"/>
  </si>
  <si>
    <t>IDCM 12</t>
    <phoneticPr fontId="2" type="noConversion"/>
  </si>
  <si>
    <t>Operator Training plus Chemical Storage Room</t>
  </si>
  <si>
    <t xml:space="preserve">1 credit for providing training for operations and maintenance staff to the minimum specified; and demonstrating that adequate maintenance facilities are provided for operations and maintenance work. 
</t>
    <phoneticPr fontId="2" type="noConversion"/>
  </si>
  <si>
    <t>IDCM 13</t>
    <phoneticPr fontId="2" type="noConversion"/>
  </si>
  <si>
    <t>Digital Facility Management Interface</t>
    <phoneticPr fontId="2" type="noConversion"/>
  </si>
  <si>
    <t>1 BONUS for providing a digital interface in addition to the project design metering provision for future facility management team to review the building operation performance.</t>
  </si>
  <si>
    <t xml:space="preserve">All non-residential buildings and  common areas of residential buildings
</t>
  </si>
  <si>
    <t>IDCM 14</t>
    <phoneticPr fontId="2" type="noConversion"/>
  </si>
  <si>
    <t>Occupant Engagement Platform</t>
  </si>
  <si>
    <t xml:space="preserve">1 BONUS credit for providing a digital platform to engage building occupants.
</t>
    <phoneticPr fontId="2" type="noConversion"/>
  </si>
  <si>
    <t xml:space="preserve">All non-residential buildings
</t>
  </si>
  <si>
    <t>IDCM 15</t>
    <phoneticPr fontId="2" type="noConversion"/>
  </si>
  <si>
    <t>Document Management System</t>
    <phoneticPr fontId="2" type="noConversion"/>
  </si>
  <si>
    <t xml:space="preserve">(a) Project Team Document Management 
1 credit for demonstrating the use of document management system within the design team.
</t>
    <phoneticPr fontId="2" type="noConversion"/>
  </si>
  <si>
    <t xml:space="preserve">(b) Facility Management Team Document Management 
1 credit for demonstrating the use of document management platform by the building owner or building management company.
</t>
  </si>
  <si>
    <t>IDCM 16</t>
    <phoneticPr fontId="2" type="noConversion"/>
  </si>
  <si>
    <t>BIM Integration</t>
    <phoneticPr fontId="2" type="noConversion"/>
  </si>
  <si>
    <t>(a) Coordinated Use of BIM within Design Teams
1 credit for the coordinated use of BIM among the design team.</t>
  </si>
  <si>
    <r>
      <t xml:space="preserve">(b) Coordinated Use of BIM with Design and Construction Teams
1 </t>
    </r>
    <r>
      <rPr>
        <b/>
        <sz val="9"/>
        <rFont val="Arial"/>
        <family val="2"/>
      </rPr>
      <t>ADDITIONAL</t>
    </r>
    <r>
      <rPr>
        <sz val="9"/>
        <rFont val="Arial"/>
        <family val="2"/>
      </rPr>
      <t xml:space="preserve"> BONUS credit for coordinated use of BIM among design teams and the contractors.</t>
    </r>
  </si>
  <si>
    <t>(c) BIM for time
1 BONUS credit for using the BIM model for scheduling, cost and quantity, schedules preparation and tracking the project budget.</t>
  </si>
  <si>
    <t>(d) BIM for Facility Management Use
1 BONUS credit for updating the BIM model to as-built condition.</t>
  </si>
  <si>
    <t>IDCM 17</t>
  </si>
  <si>
    <t xml:space="preserve">Design for Engagement and Education on Green Buildings </t>
  </si>
  <si>
    <t>1 credit for providing any two (2) education elements of the listed green building design measures and provisions accredited by BEAM Plus and implemented in the project. The Project must achieve a rating of Bronze or above.</t>
  </si>
  <si>
    <t>Credit Applicable:</t>
    <phoneticPr fontId="2" type="noConversion"/>
  </si>
  <si>
    <t>Credit Anticipated:</t>
    <phoneticPr fontId="2" type="noConversion"/>
  </si>
  <si>
    <t>Bonus Anticipated:</t>
    <phoneticPr fontId="2" type="noConversion"/>
  </si>
  <si>
    <t>Percentage of Credits Achieved:</t>
  </si>
  <si>
    <t>Sustainable Site (SS)</t>
    <phoneticPr fontId="2" type="noConversion"/>
  </si>
  <si>
    <t>SS P1</t>
    <phoneticPr fontId="2" type="noConversion"/>
  </si>
  <si>
    <t>Minimum Landscaping Requirements</t>
    <phoneticPr fontId="2" type="noConversion"/>
  </si>
  <si>
    <t>Demonstrate compliance with minimum planting provisions in terms of viability and site coverage of greenery of at least 20% of the site.</t>
    <phoneticPr fontId="2" type="noConversion"/>
  </si>
  <si>
    <r>
      <t>All sites with a site area of 1,000m</t>
    </r>
    <r>
      <rPr>
        <vertAlign val="superscript"/>
        <sz val="9"/>
        <rFont val="Arial"/>
        <family val="2"/>
      </rPr>
      <t>2</t>
    </r>
    <r>
      <rPr>
        <sz val="9"/>
        <rFont val="Arial"/>
        <family val="2"/>
      </rPr>
      <t xml:space="preserve"> or more.</t>
    </r>
  </si>
  <si>
    <t>SS 1</t>
    <phoneticPr fontId="2" type="noConversion"/>
  </si>
  <si>
    <t>Pedestrian-oriented and Low Carbon Transport</t>
    <phoneticPr fontId="2" type="noConversion"/>
  </si>
  <si>
    <t xml:space="preserve">(a) Accessibility to Public Transport
1 credit for achieving Accessibility Index of 15 or more for all buildings of a development.
</t>
  </si>
  <si>
    <t xml:space="preserve">(b) Pedestrian-oriented Access
1 credit for achieving 50% or more of the applicable pedestrian-oriented transport planning measures.
</t>
  </si>
  <si>
    <r>
      <t xml:space="preserve">1 </t>
    </r>
    <r>
      <rPr>
        <b/>
        <sz val="9"/>
        <rFont val="Arial"/>
        <family val="2"/>
      </rPr>
      <t>ADDITIONAL</t>
    </r>
    <r>
      <rPr>
        <sz val="9"/>
        <rFont val="Arial"/>
        <family val="2"/>
      </rPr>
      <t xml:space="preserve"> BONUS credit for achieving 100% of the applicable pedestrian-oriented transport planning measures. </t>
    </r>
  </si>
  <si>
    <t xml:space="preserve">(c) Cycling Facilities and Network Integration 
1 BONUS credit for providing cycling facilities within the Site and integrating with the public cycling network if a public cycling network exists or has been planned nearby.
</t>
  </si>
  <si>
    <t xml:space="preserve">(d) Charging Facilities for Electric Vehicle (EV)
1 BONUS credit for providing EV medium chargers for at least 50% of all parking spaces and EV charging-enabling for all parking spaces (including visitor car parks).
</t>
  </si>
  <si>
    <t>SS 2</t>
    <phoneticPr fontId="2" type="noConversion"/>
  </si>
  <si>
    <t>Neighbourhood Amenities</t>
    <phoneticPr fontId="2" type="noConversion"/>
  </si>
  <si>
    <t xml:space="preserve">(a) Amenities for Building Users
1 credit where adequate amenities for building users are located within the Site or 500m walking distance/ an equivalent horizontal commuting time from the site entrance(s).
</t>
  </si>
  <si>
    <t xml:space="preserve">(b) Shared Amenities for Neighbourhood
1 credit where adequate shared amenities for neighbourhood are provided within the site and are made available for public use.
</t>
  </si>
  <si>
    <t>SS 3</t>
    <phoneticPr fontId="2" type="noConversion"/>
  </si>
  <si>
    <t>Building Design for Sustainable Urbanism</t>
    <phoneticPr fontId="2" type="noConversion"/>
  </si>
  <si>
    <t xml:space="preserve">(a) Sustainable Urban Design
1 credit for preparing site design appraisal report demonstrating a proactive approach in achieving a people-oriented and place-making approach for sustainable site planning, and at least 30% of applicable sustainable urbanism measures are achieved.
2 credits for achieving at least 60% of applicable sustainable urbanism measures.
</t>
  </si>
  <si>
    <r>
      <t xml:space="preserve">1 </t>
    </r>
    <r>
      <rPr>
        <b/>
        <sz val="9"/>
        <rFont val="Arial"/>
        <family val="2"/>
      </rPr>
      <t>ADDITIONAL</t>
    </r>
    <r>
      <rPr>
        <sz val="9"/>
        <rFont val="Arial"/>
        <family val="2"/>
      </rPr>
      <t xml:space="preserve"> BONUS credit for achieving at least 90% of applicable sustainable urbanism measures.</t>
    </r>
  </si>
  <si>
    <t xml:space="preserve">(b) Conservation of Cultural Heritage
1 BONUS credit for demonstrating that a proper heritage impact assessment mechanism and its recommendations have been implemented.
</t>
  </si>
  <si>
    <t xml:space="preserve">SS 4 </t>
    <phoneticPr fontId="2" type="noConversion"/>
  </si>
  <si>
    <t>Neighbourhood Daylight Access</t>
    <phoneticPr fontId="2" type="noConversion"/>
  </si>
  <si>
    <t>1 credit for designs which the access to daylight of neighbouring sensitive buildings is maintained to the prescribed levels.</t>
  </si>
  <si>
    <t xml:space="preserve">SS 5 </t>
    <phoneticPr fontId="2" type="noConversion"/>
  </si>
  <si>
    <t>Noise Control for Building Equipment</t>
    <phoneticPr fontId="2" type="noConversion"/>
  </si>
  <si>
    <t>1 credit for demonstrating that the level of the intruding noise at the facade of the potential noise sensitive receivers is in compliance with the criteria recommended in the Technical Memorandum for the Assessment of Noise from Places Other than Domestic Premises, Public Places or Construction Sites.</t>
  </si>
  <si>
    <t>SS 6</t>
    <phoneticPr fontId="2" type="noConversion"/>
  </si>
  <si>
    <t>Light Pollution Control</t>
    <phoneticPr fontId="2" type="noConversion"/>
  </si>
  <si>
    <t xml:space="preserve">(a) Control of Obtrusive Artificial Light
1 credit for demonstrating that the obtrusive light from exterior lighting meets the specified performance for the environmental zone in which the building development is located.
</t>
  </si>
  <si>
    <t xml:space="preserve">(b) Control of External Light Reflection from Building
1 credit for demonstrating that sunlight reflection from external surfaces of the building is controlled by using materials with proper external light reflectance.
</t>
  </si>
  <si>
    <t>SS 7</t>
    <phoneticPr fontId="2" type="noConversion"/>
  </si>
  <si>
    <r>
      <t xml:space="preserve">(a) Reduction of Ecological Impact
1 credit for demonstrating all identified habitat types on Site are of low or negligible indicative ecological values
</t>
    </r>
    <r>
      <rPr>
        <b/>
        <sz val="9"/>
        <rFont val="Arial"/>
        <family val="2"/>
      </rPr>
      <t>Alternatively,</t>
    </r>
    <r>
      <rPr>
        <sz val="9"/>
        <rFont val="Arial"/>
        <family val="2"/>
      </rPr>
      <t xml:space="preserve">
Demonstrating that all identified habitat types on Site of medium to high indicative ecological value are preserved intact and are either unaffected by the planned development.</t>
    </r>
  </si>
  <si>
    <t xml:space="preserve">All site with existing tree except brownfield sites or sites on reclaimed land </t>
  </si>
  <si>
    <r>
      <t xml:space="preserve">1 </t>
    </r>
    <r>
      <rPr>
        <b/>
        <sz val="9"/>
        <rFont val="Arial"/>
        <family val="2"/>
      </rPr>
      <t>ADDITIONAL</t>
    </r>
    <r>
      <rPr>
        <sz val="9"/>
        <rFont val="Arial"/>
        <family val="2"/>
      </rPr>
      <t xml:space="preserve"> BONUS credit for demonstrating that existing trees are retained in situ such that the combined girth of the retained trees, with individual girth of at least 150mm for below requirement. At least 20% of the total girth of all existing trees on site.</t>
    </r>
  </si>
  <si>
    <r>
      <t xml:space="preserve">1 </t>
    </r>
    <r>
      <rPr>
        <b/>
        <sz val="9"/>
        <rFont val="Arial"/>
        <family val="2"/>
      </rPr>
      <t>ADDITIONAL</t>
    </r>
    <r>
      <rPr>
        <sz val="9"/>
        <rFont val="Arial"/>
        <family val="2"/>
      </rPr>
      <t xml:space="preserve"> BONUS credit for demonstrating that existing trees are retained in situ such that the combined girth of the retained trees, with individual girth of at least 150mm for below requirement. At least 40% or more of the total girth of all existing trees on site.</t>
    </r>
  </si>
  <si>
    <r>
      <t xml:space="preserve">(b) Enhancement of Biodiversity
1 BONUS credit for preparing a manual on biodiversity-friendly landscape maintenance, </t>
    </r>
    <r>
      <rPr>
        <b/>
        <sz val="9"/>
        <rFont val="Arial"/>
        <family val="2"/>
      </rPr>
      <t>PLUS</t>
    </r>
    <r>
      <rPr>
        <sz val="9"/>
        <rFont val="Arial"/>
        <family val="2"/>
      </rPr>
      <t xml:space="preserve"> Physical connectivity between areas with ecological values</t>
    </r>
  </si>
  <si>
    <t>Sites with adjacent areas of medium or high ecological value</t>
  </si>
  <si>
    <r>
      <t xml:space="preserve">1 BONUS credit for preparing a manual on biodiversity-friendly landscape maintenance, </t>
    </r>
    <r>
      <rPr>
        <b/>
        <sz val="9"/>
        <rFont val="Arial"/>
        <family val="2"/>
      </rPr>
      <t>PLUS</t>
    </r>
    <r>
      <rPr>
        <sz val="9"/>
        <rFont val="Arial"/>
        <family val="2"/>
      </rPr>
      <t xml:space="preserve"> Increase diversity and complexity of planting</t>
    </r>
  </si>
  <si>
    <r>
      <t xml:space="preserve">1 BONUS credit for preparing a manual on biodiversity-friendly landscape maintenance, </t>
    </r>
    <r>
      <rPr>
        <b/>
        <sz val="9"/>
        <rFont val="Arial"/>
        <family val="2"/>
      </rPr>
      <t>PLUS</t>
    </r>
    <r>
      <rPr>
        <sz val="9"/>
        <rFont val="Arial"/>
        <family val="2"/>
      </rPr>
      <t xml:space="preserve"> Wildlife-friendly building features (e.g. windows and lighting)</t>
    </r>
  </si>
  <si>
    <t>SS 8</t>
    <phoneticPr fontId="2" type="noConversion"/>
  </si>
  <si>
    <t>Urban Heat Island Mitigation</t>
    <phoneticPr fontId="2" type="noConversion"/>
  </si>
  <si>
    <t xml:space="preserve">(a) Urban Design Guidelines Chapter 11
1 credit for implementing at least 2 site level strategies under Section 11 of Hong Kong Planning Standards and Guidelines Chapter 11 Urban Design Guidelines.
</t>
  </si>
  <si>
    <r>
      <t>All buildings &amp; 
for Site area &lt;1000m</t>
    </r>
    <r>
      <rPr>
        <vertAlign val="superscript"/>
        <sz val="9"/>
        <rFont val="Arial"/>
        <family val="2"/>
      </rPr>
      <t>2</t>
    </r>
  </si>
  <si>
    <t xml:space="preserve">(a) Sustainable Building Design Measures
1 credit for providing shade on at least 5% of the site area and at least 50% of non-roof impervious surfaces on the site (parking, walkways, plazas) using light coloured high-albedo materials (albedo of at least 0.4).
</t>
    <phoneticPr fontId="2" type="noConversion"/>
  </si>
  <si>
    <r>
      <t>All buildings &amp; 
for Site area 
≥ 1000m</t>
    </r>
    <r>
      <rPr>
        <vertAlign val="superscript"/>
        <sz val="9"/>
        <rFont val="Arial"/>
        <family val="2"/>
      </rPr>
      <t>2</t>
    </r>
  </si>
  <si>
    <t>1 credit for demonstrating compliance with prescribed requirements of the SBD Guidelines as promulgated in the PNAP APP-152.</t>
    <phoneticPr fontId="2" type="noConversion"/>
  </si>
  <si>
    <r>
      <t xml:space="preserve">1 </t>
    </r>
    <r>
      <rPr>
        <b/>
        <sz val="9"/>
        <rFont val="Arial"/>
        <family val="2"/>
      </rPr>
      <t>ADDITIONAL</t>
    </r>
    <r>
      <rPr>
        <sz val="9"/>
        <rFont val="Arial"/>
        <family val="2"/>
      </rPr>
      <t xml:space="preserve"> BONUS credit for demonstrating compliance with prescribed requirements and relevant prescriptive requirements of the SBD Guidelines as promulgated in the PNAP APP-152 with enhanced performances.</t>
    </r>
  </si>
  <si>
    <t xml:space="preserve">(b) Tree Coverage
2 BONUS credits for demonstrating that at least 10% of the total Site Area is provided with tree coverage.
</t>
  </si>
  <si>
    <t>2B</t>
  </si>
  <si>
    <r>
      <t xml:space="preserve">1 </t>
    </r>
    <r>
      <rPr>
        <b/>
        <sz val="9"/>
        <rFont val="Arial"/>
        <family val="2"/>
      </rPr>
      <t>ADDITIONAL</t>
    </r>
    <r>
      <rPr>
        <sz val="9"/>
        <rFont val="Arial"/>
        <family val="2"/>
      </rPr>
      <t xml:space="preserve"> BONUS credit for exemplary performance, where 20% or more of the site is provided with tree coverage.</t>
    </r>
  </si>
  <si>
    <t xml:space="preserve">(c) Air Ventilation Assessment (AVA)
For conducting an AVA by wind tunnel or Computer Fluid Dynamics (CFD) according to the prevailing AVA methodology introduced by the Government demonstrating that better or equivalent ventilation performances than a baseline case:
1 Credit for demonstrating annual wind condition.
</t>
  </si>
  <si>
    <t>1 Credit for demonstrating summer wind condition.</t>
    <phoneticPr fontId="2" type="noConversion"/>
  </si>
  <si>
    <r>
      <t>(d) Intra Urban Heat Island Study
2 BONUS credit for conducting an Intra Urban Heat Island Study demonstrating that a maximum Intra-Urban Heat Index (difference between T</t>
    </r>
    <r>
      <rPr>
        <vertAlign val="subscript"/>
        <sz val="9"/>
        <rFont val="Arial"/>
        <family val="2"/>
      </rPr>
      <t>urban</t>
    </r>
    <r>
      <rPr>
        <sz val="9"/>
        <rFont val="Arial"/>
        <family val="2"/>
      </rPr>
      <t xml:space="preserve"> and T</t>
    </r>
    <r>
      <rPr>
        <vertAlign val="subscript"/>
        <sz val="9"/>
        <rFont val="Arial"/>
        <family val="2"/>
      </rPr>
      <t xml:space="preserve">met </t>
    </r>
    <r>
      <rPr>
        <sz val="9"/>
        <rFont val="Arial"/>
        <family val="2"/>
      </rPr>
      <t xml:space="preserve">) in summer is less than 0.8 °C.
</t>
    </r>
  </si>
  <si>
    <t>SS 9</t>
    <phoneticPr fontId="2" type="noConversion"/>
  </si>
  <si>
    <t>Immediate Neighbourhood Wind Environment</t>
    <phoneticPr fontId="2" type="noConversion"/>
  </si>
  <si>
    <t>1 credit for demonstrating that no pedestrian areas will be subject to excessive wind velocities caused by amplification due to the site layout design and/or building design.</t>
  </si>
  <si>
    <t>SS 10</t>
    <phoneticPr fontId="2" type="noConversion"/>
  </si>
  <si>
    <t>Outdoor Thermal Comfort</t>
    <phoneticPr fontId="2" type="noConversion"/>
  </si>
  <si>
    <t xml:space="preserve">(a) Shaded or Covered Routes
1 credit for at least one shaded or covered route, connecting the site with nearby amenities / site main entrance/ transport hub.
</t>
  </si>
  <si>
    <r>
      <t>All sites with site area of 1,000m</t>
    </r>
    <r>
      <rPr>
        <vertAlign val="superscript"/>
        <sz val="9"/>
        <rFont val="Arial"/>
        <family val="2"/>
      </rPr>
      <t>2</t>
    </r>
    <r>
      <rPr>
        <sz val="9"/>
        <rFont val="Arial"/>
        <family val="2"/>
      </rPr>
      <t xml:space="preserve"> or more.</t>
    </r>
  </si>
  <si>
    <t xml:space="preserve">(b) Passive Open Spaces with Thermal Comfort
1 credit for 50% or more of the passive open spaces and pedestrian zones achieving thermal comfort is demonstrated on a typical summer day at 3:00 pm in Hong Kong.
</t>
  </si>
  <si>
    <t>SS 11</t>
    <phoneticPr fontId="2" type="noConversion"/>
  </si>
  <si>
    <t>Stormwater Management</t>
    <phoneticPr fontId="2" type="noConversion"/>
  </si>
  <si>
    <t>2 credit for demonstrating that adequate stormwater management design measures have been provided to cater the total volume of runoff for one hour corresponding to a design of at least 30mm/event for the site in its post-developed conditions.</t>
  </si>
  <si>
    <r>
      <t xml:space="preserve">1 </t>
    </r>
    <r>
      <rPr>
        <b/>
        <sz val="9"/>
        <rFont val="Arial"/>
        <family val="2"/>
      </rPr>
      <t>ADDITIONAL</t>
    </r>
    <r>
      <rPr>
        <sz val="9"/>
        <rFont val="Arial"/>
        <family val="2"/>
      </rPr>
      <t xml:space="preserve"> BONUS credit for demonstrating that adequate stormwater management measures have been provided to cater the total volume of runoff corresponding to a design rainfall of at least 40mm/event for the site in its post-developed conditions.</t>
    </r>
  </si>
  <si>
    <t>SS 12</t>
    <phoneticPr fontId="2" type="noConversion"/>
  </si>
  <si>
    <t>Design for Climate Change Adaptation</t>
    <phoneticPr fontId="2" type="noConversion"/>
  </si>
  <si>
    <t>1 BONUS credit for studying the projected variation in temperature and rainfall and water level rise/ storm surge of adjacent water bodies due to climate change and its impact on the development, and prepare mitigation proposal to improve the climate resilience of the building.</t>
  </si>
  <si>
    <r>
      <t xml:space="preserve">1 </t>
    </r>
    <r>
      <rPr>
        <b/>
        <sz val="9"/>
        <rFont val="Arial"/>
        <family val="2"/>
      </rPr>
      <t>ADDITIONAL</t>
    </r>
    <r>
      <rPr>
        <sz val="9"/>
        <rFont val="Arial"/>
        <family val="2"/>
      </rPr>
      <t xml:space="preserve"> BONUS credit for including quantitative calculation to support the resilience design which is technically eligible and cost effective. </t>
    </r>
  </si>
  <si>
    <t>Materials and Waste (MW)</t>
    <phoneticPr fontId="2" type="noConversion"/>
  </si>
  <si>
    <t>MW P1</t>
    <phoneticPr fontId="2" type="noConversion"/>
  </si>
  <si>
    <t>Minimum Waste Handling Facilities</t>
    <phoneticPr fontId="2" type="noConversion"/>
  </si>
  <si>
    <t>Meet the minimum provisions of waste recycle facilities for the collection, sorting, storage, recycling (recovered material) and disposal (waste).</t>
  </si>
  <si>
    <t>All buildings except one-single family domestic building with not more than 3 floors, or domestic part of a composite building for one single family with not more than 3 floors, or a building not normally occupied or for transient stay (e.g. pump house, sewage treatment plant, carpark building).</t>
  </si>
  <si>
    <t>MW 1</t>
    <phoneticPr fontId="2" type="noConversion"/>
  </si>
  <si>
    <t>Building Re-use</t>
    <phoneticPr fontId="2" type="noConversion"/>
  </si>
  <si>
    <r>
      <rPr>
        <u/>
        <sz val="9"/>
        <rFont val="Arial"/>
        <family val="2"/>
      </rPr>
      <t>Compliance method 1</t>
    </r>
    <r>
      <rPr>
        <sz val="9"/>
        <rFont val="Arial"/>
        <family val="2"/>
      </rPr>
      <t xml:space="preserve">
1 BONUS credit for the reuse of 20% or more (by mass or volume) of existing structures (sub-structure and superstructure).
2 BONUS credits for the reuse of 40% or more (by mass or volume) of existing structures (sub-structure and superstructure).
For exemplary performance, 1 ADDITIONAL BONUS credit for the reuse of 90% or more (by mass or volume) of existing structures (sub-structure and superstructure).
</t>
    </r>
    <r>
      <rPr>
        <b/>
        <i/>
        <sz val="9"/>
        <rFont val="Arial"/>
        <family val="2"/>
      </rPr>
      <t>Alternatively,</t>
    </r>
    <r>
      <rPr>
        <sz val="9"/>
        <rFont val="Arial"/>
        <family val="2"/>
      </rPr>
      <t xml:space="preserve">
</t>
    </r>
    <r>
      <rPr>
        <u/>
        <sz val="9"/>
        <rFont val="Arial"/>
        <family val="2"/>
      </rPr>
      <t>Compliance method 2</t>
    </r>
    <r>
      <rPr>
        <sz val="9"/>
        <rFont val="Arial"/>
        <family val="2"/>
      </rPr>
      <t xml:space="preserve">
1 BONUS credit for the reuse of 25% or more (by surface area) of superstructure elements (including at least floor, roof decking) &amp; enclosure materials (including at least skin, framing).
2 BONUS credits for the reuse of 50% or more (by surface area) of superstructure elements (including at least floor, roof decking) &amp; enclosure materials (including at least skin, framing).
For exemplary performance,1 ADDITIONAL BONUS credit for the reuse of 90% or more (by surface area) of superstructure elements (including at least floor, roof decking) &amp; enclosure materials (including at least skin, framing).</t>
    </r>
  </si>
  <si>
    <t xml:space="preserve">All buildings </t>
  </si>
  <si>
    <t>3B</t>
    <phoneticPr fontId="2" type="noConversion"/>
  </si>
  <si>
    <t>MW 2</t>
    <phoneticPr fontId="2" type="noConversion"/>
  </si>
  <si>
    <t>Modular and Standardised Design</t>
    <phoneticPr fontId="2" type="noConversion"/>
  </si>
  <si>
    <t>1 credit for designing modular elements which contributed at least 50% (by mass, volume, dollar value or surface area) of the major elements and modules in the project.</t>
    <phoneticPr fontId="2" type="noConversion"/>
  </si>
  <si>
    <r>
      <t>All buildings except for a single one-storey building with total floor areas not exceeding 230m</t>
    </r>
    <r>
      <rPr>
        <vertAlign val="superscript"/>
        <sz val="9"/>
        <rFont val="Arial"/>
        <family val="2"/>
      </rPr>
      <t>2</t>
    </r>
    <r>
      <rPr>
        <sz val="9"/>
        <rFont val="Arial"/>
        <family val="2"/>
      </rPr>
      <t>.</t>
    </r>
  </si>
  <si>
    <r>
      <t xml:space="preserve">1 </t>
    </r>
    <r>
      <rPr>
        <b/>
        <sz val="9"/>
        <rFont val="Arial"/>
        <family val="2"/>
      </rPr>
      <t>ADDITIONAL</t>
    </r>
    <r>
      <rPr>
        <sz val="9"/>
        <rFont val="Arial"/>
        <family val="2"/>
      </rPr>
      <t xml:space="preserve"> BONUS credit for exemplary performance, designing modular elements which contributed 90% or more (by mass, volume, dollar value or surface area) of the major elements and modules in the project.</t>
    </r>
  </si>
  <si>
    <t>MW 3</t>
    <phoneticPr fontId="2" type="noConversion"/>
  </si>
  <si>
    <t>Prefabrication</t>
    <phoneticPr fontId="2" type="noConversion"/>
  </si>
  <si>
    <r>
      <t xml:space="preserve">(a) Structural Elements
1 credit when 10% of the prefabricated structural elements has been manufactured off-site.
1 </t>
    </r>
    <r>
      <rPr>
        <b/>
        <sz val="9"/>
        <rFont val="Arial"/>
        <family val="2"/>
      </rPr>
      <t>ADDITIONAL</t>
    </r>
    <r>
      <rPr>
        <sz val="9"/>
        <rFont val="Arial"/>
        <family val="2"/>
      </rPr>
      <t xml:space="preserve"> BONUS credit when 20% of the prefabricated structural elements has been manufactured off-site.
</t>
    </r>
    <r>
      <rPr>
        <b/>
        <i/>
        <sz val="9"/>
        <rFont val="Arial"/>
        <family val="2"/>
      </rPr>
      <t>Alternatively,</t>
    </r>
    <r>
      <rPr>
        <sz val="9"/>
        <rFont val="Arial"/>
        <family val="2"/>
      </rPr>
      <t xml:space="preserve">
(b) Façade Elements
1 credit when 10% of the prefabricated facade elements has been manufactured off-site.
1 </t>
    </r>
    <r>
      <rPr>
        <b/>
        <sz val="9"/>
        <rFont val="Arial"/>
        <family val="2"/>
      </rPr>
      <t>ADDITIONAL</t>
    </r>
    <r>
      <rPr>
        <sz val="9"/>
        <rFont val="Arial"/>
        <family val="2"/>
      </rPr>
      <t xml:space="preserve"> BONUS credit when 20% of the prefabricated facade elements has been manufactured off-site.
</t>
    </r>
    <r>
      <rPr>
        <b/>
        <i/>
        <sz val="9"/>
        <rFont val="Arial"/>
        <family val="2"/>
      </rPr>
      <t>Alternatively,</t>
    </r>
    <r>
      <rPr>
        <sz val="9"/>
        <rFont val="Arial"/>
        <family val="2"/>
      </rPr>
      <t xml:space="preserve">
(c) Architectural/ Internal Building Elements
1 credit when 10% of the prefabricated architectural/ internal building elements has been manufactured off-site.
1 </t>
    </r>
    <r>
      <rPr>
        <b/>
        <sz val="9"/>
        <rFont val="Arial"/>
        <family val="2"/>
      </rPr>
      <t>ADDITIONAL</t>
    </r>
    <r>
      <rPr>
        <sz val="9"/>
        <rFont val="Arial"/>
        <family val="2"/>
      </rPr>
      <t xml:space="preserve"> BONUS credit when 20% of the prefabricated architectural/ internal building elements has been manufactured off-site.
</t>
    </r>
  </si>
  <si>
    <r>
      <t xml:space="preserve">1 </t>
    </r>
    <r>
      <rPr>
        <b/>
        <sz val="9"/>
        <rFont val="Arial"/>
        <family val="2"/>
      </rPr>
      <t>ADDITIONAL</t>
    </r>
    <r>
      <rPr>
        <sz val="9"/>
        <rFont val="Arial"/>
        <family val="2"/>
      </rPr>
      <t xml:space="preserve"> BONUS credit for compliance with requirements listed in above sub-item (a), (b) and (c).</t>
    </r>
  </si>
  <si>
    <r>
      <t xml:space="preserve">1 </t>
    </r>
    <r>
      <rPr>
        <b/>
        <sz val="9"/>
        <rFont val="Arial"/>
        <family val="2"/>
      </rPr>
      <t>ADDITIONAL</t>
    </r>
    <r>
      <rPr>
        <sz val="9"/>
        <rFont val="Arial"/>
        <family val="2"/>
      </rPr>
      <t xml:space="preserve"> BONUS credit for exemplary performance when 50% or more of the prefabricated elements in above sub-item (a) or (b) or (c) has been manufactured off-site.</t>
    </r>
  </si>
  <si>
    <t>MW 4</t>
    <phoneticPr fontId="2" type="noConversion"/>
  </si>
  <si>
    <t>Design for Durability and Resilience</t>
    <phoneticPr fontId="2" type="noConversion"/>
  </si>
  <si>
    <t xml:space="preserve">(a)    Building Material Selection Appraisal
1 credit for appraisal report demonstrating a proactive approach to evaluate the durability of the building materials with at least 3 of the relevant listed items. 
</t>
  </si>
  <si>
    <t xml:space="preserve">(b)    Protecting Vulnerable Parts of the Building from Damage
1 BONUS credit for providing suitable protective measures, or designed features or solutions to prevent damage to vulnerable parts.
</t>
  </si>
  <si>
    <t xml:space="preserve">(c)    Protecting Exposed Parts of the Building from Material Degradation
1 BONUS credit for incorporating appropriate design and specification measures to limit material degradation due to environmental factors.
</t>
  </si>
  <si>
    <t>MW 5</t>
    <phoneticPr fontId="2" type="noConversion"/>
  </si>
  <si>
    <t>Sustainable Forest Products</t>
    <phoneticPr fontId="2" type="noConversion"/>
  </si>
  <si>
    <t>1 credit for demonstrating at least 30% (for residential development) and 50% (for non-residential development) of all timber and composite timber products used in the project are from sustainable sources/ recycled timber.</t>
  </si>
  <si>
    <r>
      <t xml:space="preserve">1 </t>
    </r>
    <r>
      <rPr>
        <b/>
        <sz val="9"/>
        <rFont val="Arial"/>
        <family val="2"/>
      </rPr>
      <t>ADDITIONAL</t>
    </r>
    <r>
      <rPr>
        <sz val="9"/>
        <rFont val="Arial"/>
        <family val="2"/>
      </rPr>
      <t xml:space="preserve"> BONUS for exemplary performance, for demonstrating 90% or more of all timber and composite timber products used in the project are from sustainable sources/ recycled timber.</t>
    </r>
  </si>
  <si>
    <t>MW 6</t>
    <phoneticPr fontId="2" type="noConversion"/>
  </si>
  <si>
    <t>Recycled Materials</t>
    <phoneticPr fontId="2" type="noConversion"/>
  </si>
  <si>
    <r>
      <t xml:space="preserve">(a) Outside Surface Works and Structures
1 credit where at least 10% of all materials used for site exterior surface works, structures and features with recycled content.
</t>
    </r>
    <r>
      <rPr>
        <b/>
        <i/>
        <sz val="9"/>
        <rFont val="Arial"/>
        <family val="2"/>
      </rPr>
      <t>Alternatively,</t>
    </r>
    <r>
      <rPr>
        <sz val="9"/>
        <rFont val="Arial"/>
        <family val="2"/>
      </rPr>
      <t xml:space="preserve">
(b) Building Façade and Structural Components
1 credit where at least 10% of all materials used for facade and structural components are materials with recycled content; </t>
    </r>
    <r>
      <rPr>
        <b/>
        <sz val="9"/>
        <rFont val="Arial"/>
        <family val="2"/>
      </rPr>
      <t>OR</t>
    </r>
    <r>
      <rPr>
        <sz val="9"/>
        <rFont val="Arial"/>
        <family val="2"/>
      </rPr>
      <t xml:space="preserve">
the use of Pulverised Fuel Ash (PFA) as a partial cement replacement in concrete that the PFA content is not less than 25%; </t>
    </r>
    <r>
      <rPr>
        <b/>
        <sz val="9"/>
        <rFont val="Arial"/>
        <family val="2"/>
      </rPr>
      <t>OR</t>
    </r>
    <r>
      <rPr>
        <sz val="9"/>
        <rFont val="Arial"/>
        <family val="2"/>
      </rPr>
      <t xml:space="preserve"> 
the use of Ground Granulated Blast furnace Slag (GGBS) as a partial cement replacement in concrete that the GGBS content is not less than 40%.
</t>
    </r>
    <r>
      <rPr>
        <b/>
        <i/>
        <sz val="9"/>
        <rFont val="Arial"/>
        <family val="2"/>
      </rPr>
      <t>Alternatively,</t>
    </r>
    <r>
      <rPr>
        <sz val="9"/>
        <rFont val="Arial"/>
        <family val="2"/>
      </rPr>
      <t xml:space="preserve">
(c) Interior Non-structural Components
1 credit where at least 10% of all materials used for interior non-structural components are materials with recycled content.
</t>
    </r>
  </si>
  <si>
    <r>
      <t xml:space="preserve">1 </t>
    </r>
    <r>
      <rPr>
        <b/>
        <sz val="9"/>
        <rFont val="Arial"/>
        <family val="2"/>
      </rPr>
      <t>ADDITIONAL</t>
    </r>
    <r>
      <rPr>
        <sz val="9"/>
        <rFont val="Arial"/>
        <family val="2"/>
      </rPr>
      <t xml:space="preserve"> BONUS credit for compliance with requirements listed in sub-item (a), (b) and (c).</t>
    </r>
  </si>
  <si>
    <r>
      <t xml:space="preserve">1 </t>
    </r>
    <r>
      <rPr>
        <b/>
        <sz val="9"/>
        <rFont val="Arial"/>
        <family val="2"/>
      </rPr>
      <t>ADDITIONAL</t>
    </r>
    <r>
      <rPr>
        <sz val="9"/>
        <rFont val="Arial"/>
        <family val="2"/>
      </rPr>
      <t xml:space="preserve"> BONUS credit for exemplary performance, where 50% or more of all materials used for sub-item (a) or (b) or (c) are materials with recycled content. </t>
    </r>
  </si>
  <si>
    <t>MW 7</t>
    <phoneticPr fontId="2" type="noConversion"/>
  </si>
  <si>
    <t>Ozone Depleting Substances</t>
    <phoneticPr fontId="2" type="noConversion"/>
  </si>
  <si>
    <t xml:space="preserve">(a) Refrigerants
1 credit for the use of refrigerants with a value less than or equal to the threshold of the combined contribution to ozone depletion and global warming potentials using the specified equation.
</t>
    <phoneticPr fontId="2" type="noConversion"/>
  </si>
  <si>
    <t xml:space="preserve">(b) Ozone Depleting Materials
1 credit for the use of products in the building fabric and services that avoid using ozone depleting substances in their manufacture, composition or use. 
</t>
  </si>
  <si>
    <t>MW 8</t>
    <phoneticPr fontId="2" type="noConversion"/>
  </si>
  <si>
    <t>Regional Materials</t>
    <phoneticPr fontId="2" type="noConversion"/>
  </si>
  <si>
    <t>1 credit for the use of regional materials meeting prescribed requirement, which contribute at least 10% of all building materials used in the project.</t>
    <phoneticPr fontId="2" type="noConversion"/>
  </si>
  <si>
    <r>
      <t xml:space="preserve">1 </t>
    </r>
    <r>
      <rPr>
        <b/>
        <sz val="9"/>
        <rFont val="Arial"/>
        <family val="2"/>
      </rPr>
      <t>ADDITIONAL</t>
    </r>
    <r>
      <rPr>
        <sz val="9"/>
        <rFont val="Arial"/>
        <family val="2"/>
      </rPr>
      <t xml:space="preserve"> BONUS credits for the use of regional materials meeting prescribed requirement, which contribute at least 20% of all building materials used in the project.</t>
    </r>
  </si>
  <si>
    <r>
      <t xml:space="preserve">1 </t>
    </r>
    <r>
      <rPr>
        <b/>
        <sz val="9"/>
        <rFont val="Arial"/>
        <family val="2"/>
      </rPr>
      <t>ADDITIONAL</t>
    </r>
    <r>
      <rPr>
        <sz val="9"/>
        <rFont val="Arial"/>
        <family val="2"/>
      </rPr>
      <t xml:space="preserve"> BONUS credit for exemplary performance, for the use of regional materials meeting prescribed requirement, which contribute 50% or above of all building materials used in the project.</t>
    </r>
  </si>
  <si>
    <t>MW 9</t>
    <phoneticPr fontId="2" type="noConversion"/>
  </si>
  <si>
    <t>Use of Green Products</t>
    <phoneticPr fontId="2" type="noConversion"/>
  </si>
  <si>
    <t xml:space="preserve">(a) Certified Green Products
1 credit for having at least 5% certified green products in one (1) of the listed categories (outside surface works, building façade and structures, interior non-structural components, and building services components). 
2 credit for having at least 5% certified green products in two (2) of the listed categories (outside surface works, building façade and structures, interior non-structural components, and building services components).
</t>
  </si>
  <si>
    <r>
      <t xml:space="preserve">1 </t>
    </r>
    <r>
      <rPr>
        <b/>
        <sz val="9"/>
        <rFont val="Arial"/>
        <family val="2"/>
      </rPr>
      <t>ADDITIONAL</t>
    </r>
    <r>
      <rPr>
        <sz val="9"/>
        <rFont val="Arial"/>
        <family val="2"/>
      </rPr>
      <t xml:space="preserve"> BONUS credit for having at least 5% of certified green products under Construction Industry Council (CIC) Green Product Certification, Carbon Labelling Scheme/ HKGBC Green Product Accreditation and Standards (HK G-PASS) in one (1) of the listed categories (outside surface works, building façade and structures, interior non-structural components, and building services components).</t>
    </r>
  </si>
  <si>
    <r>
      <t xml:space="preserve">1 </t>
    </r>
    <r>
      <rPr>
        <b/>
        <sz val="9"/>
        <rFont val="Arial"/>
        <family val="2"/>
      </rPr>
      <t>ADDITIONAL</t>
    </r>
    <r>
      <rPr>
        <sz val="9"/>
        <rFont val="Arial"/>
        <family val="2"/>
      </rPr>
      <t xml:space="preserve"> BONUS credit for exemplary performance, for having at least 25% of certified green products under CIC Green Product Certification, Carbon Labelling Scheme/ HK G-PASS in one (1) of the listed categories (outside surface works, building façade and structures, interior non-structural components, and building services components).</t>
    </r>
  </si>
  <si>
    <t xml:space="preserve">(b) Rapidly Renewable Materials
1 BONUS credit for demonstrating 5% of all building materials/ products of interior non-structural components in the project is rapidly renewable materials. 
</t>
  </si>
  <si>
    <r>
      <t xml:space="preserve">1 </t>
    </r>
    <r>
      <rPr>
        <b/>
        <sz val="9"/>
        <rFont val="Arial"/>
        <family val="2"/>
      </rPr>
      <t>ADDITIONAL</t>
    </r>
    <r>
      <rPr>
        <sz val="9"/>
        <rFont val="Arial"/>
        <family val="2"/>
      </rPr>
      <t xml:space="preserve"> BONUS credit for exemplary performance, for demonstrating 25% of all building materials/ products of interior non-structural components in the project is rapidly renewable materials.</t>
    </r>
  </si>
  <si>
    <t>MW 10</t>
    <phoneticPr fontId="2" type="noConversion"/>
  </si>
  <si>
    <t>Life Cycle Assessment</t>
    <phoneticPr fontId="2" type="noConversion"/>
  </si>
  <si>
    <t>1 credit for demonstrating the embodied energy in the major elements of the building structure of the building has been studied and optimised through a Life Cycle Assessment (LCA).</t>
    <phoneticPr fontId="2" type="noConversion"/>
  </si>
  <si>
    <t>MW 11</t>
    <phoneticPr fontId="2" type="noConversion"/>
  </si>
  <si>
    <t>Adaptability and Deconstruction</t>
    <phoneticPr fontId="2" type="noConversion"/>
  </si>
  <si>
    <r>
      <t xml:space="preserve">a) Spatial Adaptability
1 credit for designs providing spatial flexibility that can adapt spaces for different uses, and allows for expansion to permit additional spatial requirements to be accommodated.
</t>
    </r>
    <r>
      <rPr>
        <b/>
        <i/>
        <sz val="9"/>
        <rFont val="Arial"/>
        <family val="2"/>
      </rPr>
      <t>Alternatively,</t>
    </r>
    <r>
      <rPr>
        <sz val="9"/>
        <rFont val="Arial"/>
        <family val="2"/>
      </rPr>
      <t xml:space="preserve">
b) Flexible Engineering Services
1 credit for flexible design of services that can adapt to changes of layout and use.
</t>
    </r>
    <r>
      <rPr>
        <b/>
        <i/>
        <sz val="9"/>
        <rFont val="Arial"/>
        <family val="2"/>
      </rPr>
      <t>Alternatively,</t>
    </r>
    <r>
      <rPr>
        <sz val="9"/>
        <rFont val="Arial"/>
        <family val="2"/>
      </rPr>
      <t xml:space="preserve">
c) Structural Adaptability
1 credit for designs providing flexibility through the use of building structural systemswhich allow for change in future use, and which is coordinated with interior planning modules.
</t>
    </r>
  </si>
  <si>
    <t>MW 12</t>
    <phoneticPr fontId="2" type="noConversion"/>
  </si>
  <si>
    <t>Enhanced Waste Handling Facilities</t>
    <phoneticPr fontId="2" type="noConversion"/>
  </si>
  <si>
    <t xml:space="preserve">(a)   Additional Recyclables Collection
1 credit for the provision of facilities for collection, sorting, storage and disposal of 2 other recyclable streams in addition to those described in MW P1. 
</t>
  </si>
  <si>
    <t xml:space="preserve">(b)   Additional Facilities Provisions to Enable enhanced Municipal Solid Waste (MSW) Charging Scheme
1 credit for additional facilities for collection, sorting, storage and disposal of recyclables in addition to those described in MW P1 and MW 12 part (a).
</t>
  </si>
  <si>
    <t xml:space="preserve">(c)   Waste treatment equipment
1 BONUS for providing at least one set of waste treatment equipment.
</t>
    <phoneticPr fontId="2" type="noConversion"/>
  </si>
  <si>
    <t xml:space="preserve">(d)    Alternatives to Recycling Facilities
1 BONUS for provide alternative means of waste collection systems.
</t>
  </si>
  <si>
    <t>Energy Use (EU)</t>
  </si>
  <si>
    <t xml:space="preserve">Demonstrate performance improvement against the latest edition of Building Energy Code (BEC).
</t>
  </si>
  <si>
    <t>EU 1</t>
  </si>
  <si>
    <t>Low Carbon Passive Design</t>
    <phoneticPr fontId="2" type="noConversion"/>
  </si>
  <si>
    <t>EU 2</t>
  </si>
  <si>
    <r>
      <t>Reduction of CO</t>
    </r>
    <r>
      <rPr>
        <vertAlign val="subscript"/>
        <sz val="9"/>
        <rFont val="Arial"/>
        <family val="2"/>
      </rPr>
      <t>2</t>
    </r>
    <r>
      <rPr>
        <sz val="9"/>
        <rFont val="Arial"/>
        <family val="2"/>
      </rPr>
      <t xml:space="preserve"> Emissions</t>
    </r>
  </si>
  <si>
    <t>5B</t>
  </si>
  <si>
    <t>EU 3</t>
    <phoneticPr fontId="2" type="noConversion"/>
  </si>
  <si>
    <t>Peak Electricity Demand Reduction</t>
    <phoneticPr fontId="2" type="noConversion"/>
  </si>
  <si>
    <r>
      <rPr>
        <b/>
        <sz val="9"/>
        <rFont val="Arial"/>
        <family val="2"/>
      </rPr>
      <t>Option 1 – Performance Path (1 - 3 credits)</t>
    </r>
    <r>
      <rPr>
        <sz val="9"/>
        <rFont val="Arial"/>
        <family val="2"/>
      </rPr>
      <t xml:space="preserve">
Based on simulation result in EU 2 (Performance Path) to review the achieved peak reduction from 5% to 15%.
</t>
    </r>
    <r>
      <rPr>
        <b/>
        <i/>
        <sz val="9"/>
        <rFont val="Arial"/>
        <family val="2"/>
      </rPr>
      <t>Alternatively,</t>
    </r>
    <r>
      <rPr>
        <sz val="9"/>
        <rFont val="Arial"/>
        <family val="2"/>
      </rPr>
      <t xml:space="preserve">
</t>
    </r>
    <r>
      <rPr>
        <b/>
        <sz val="9"/>
        <rFont val="Arial"/>
        <family val="2"/>
      </rPr>
      <t>Option 2 – Prescriptive Path (2 credits)</t>
    </r>
    <r>
      <rPr>
        <sz val="9"/>
        <rFont val="Arial"/>
        <family val="2"/>
      </rPr>
      <t xml:space="preserve">
1 credit when achieving 4 credits in EU 2 (Prescriptive Path)
2 credits when achieving 7 credits in EU 2 (Prescriptive Path)
</t>
    </r>
  </si>
  <si>
    <t>EU 4</t>
    <phoneticPr fontId="2" type="noConversion"/>
  </si>
  <si>
    <t>Metering and Monitoring</t>
    <phoneticPr fontId="2" type="noConversion"/>
  </si>
  <si>
    <t xml:space="preserve">(a) Fundamental Metering and Monitoring
1 credit for providing energy monitoring system of equipment and systems in spaces.
</t>
  </si>
  <si>
    <t xml:space="preserve">All Non-residential buildings and common area of residential buildings
</t>
  </si>
  <si>
    <t xml:space="preserve">1 BONUS credit for providing performance auditing monitoring system for equipment and systems in spaces.
</t>
  </si>
  <si>
    <t xml:space="preserve">(b) Metering for Tenanted Area
1 BONUS credit for providing monitoring provision of tenants’ energy consumption.
</t>
  </si>
  <si>
    <t>EU 5</t>
    <phoneticPr fontId="2" type="noConversion"/>
  </si>
  <si>
    <t>Renewable and Alternative Energy Systems</t>
  </si>
  <si>
    <t xml:space="preserve">(a) Solar Energy Feasibility Study
1 credit for evaluating the building roof’s potential in harnessing solar energy.
</t>
  </si>
  <si>
    <t>EU 6</t>
    <phoneticPr fontId="2" type="noConversion"/>
  </si>
  <si>
    <t>Air-conditioning Units</t>
    <phoneticPr fontId="2" type="noConversion"/>
  </si>
  <si>
    <t xml:space="preserve">(a) Compliance with Manufacturer’s Recommendation
1 credit for complying with manufacturer’s recommended installation positions for optimal heat rejection.
</t>
  </si>
  <si>
    <t xml:space="preserve">All buildings using window or split-type air conditioners
</t>
  </si>
  <si>
    <t xml:space="preserve">(b) Performance Verification
1 credit for demonstrating the operating temperatures of all window type, split-type or packaged type air-conditioning units do not exceed manufacturer’s recommendation for the specified COP in the manufacturer’s technical specifications via computational simulation techniques.
</t>
  </si>
  <si>
    <t>EU 7</t>
    <phoneticPr fontId="2" type="noConversion"/>
  </si>
  <si>
    <t>Clothes Drying Facilities</t>
    <phoneticPr fontId="2" type="noConversion"/>
  </si>
  <si>
    <t xml:space="preserve">(a) Provision of Clothes Drying Facilities
1 credit for providing permanent clothes drying facilities provision for all residential units under suitable location conditions.
</t>
  </si>
  <si>
    <t>Residential buildings</t>
  </si>
  <si>
    <t xml:space="preserve">(b) Demonstration of Effectiveness
1 BONUS for demonstrating the effectiveness of permanent clothes drying facilities via computational analysis.
</t>
  </si>
  <si>
    <t>EU 8</t>
    <phoneticPr fontId="2" type="noConversion"/>
  </si>
  <si>
    <t>Energy Efficient Appliances</t>
    <phoneticPr fontId="2" type="noConversion"/>
  </si>
  <si>
    <t xml:space="preserve">1 credit when 60% of total rated power of appliances are certified energy efficient products
2 credit when 80% of total rated power of appliances are certified energy efficient products
</t>
  </si>
  <si>
    <t xml:space="preserve">Residential Buildings and Hotel
</t>
  </si>
  <si>
    <t>Water Use (WU)</t>
  </si>
  <si>
    <t>Minimum Water Saving Performance</t>
    <phoneticPr fontId="2" type="noConversion"/>
  </si>
  <si>
    <t xml:space="preserve">Demonstrate that the use of water efficient flow devices leads to an estimated annual saving of 10%.
</t>
    <phoneticPr fontId="2" type="noConversion"/>
  </si>
  <si>
    <t>Annual Water Use</t>
    <phoneticPr fontId="2" type="noConversion"/>
  </si>
  <si>
    <t>(a) Further Potable Water Saving
1 credit for demonstrating that the use of water efficient flow devices leads to an estimated annual saving of 20%.
2 credits for demonstrating that the use of water efficient flow devices leads to an estimated annual saving of 25%.
3 credits for demonstrating that the use of water efficient flow devices leads to an estimated annual saving of 30%.</t>
  </si>
  <si>
    <t>(b) Exemplary Potable Water Saving
1 BONUS credit for demonstrating that the use of water efficient flow devices leads to an estimated annual saving of 40%.</t>
  </si>
  <si>
    <t>WU 2</t>
    <phoneticPr fontId="2" type="noConversion"/>
  </si>
  <si>
    <t>Water Efficient Irrigation</t>
    <phoneticPr fontId="2" type="noConversion"/>
  </si>
  <si>
    <t>1 credit for reducing potable water consumption for irrigation of at least 25% in comparison with the baseline.
2 credits for reducing potable water consumption for irrigation of at least 50% in comparison with the baseline.</t>
  </si>
  <si>
    <t xml:space="preserve">All buildings with permanent greenery and permanent irrigation system
</t>
  </si>
  <si>
    <r>
      <t xml:space="preserve">(b) Exemplary performance in reduction of potable water consumption for irrigation
1 </t>
    </r>
    <r>
      <rPr>
        <b/>
        <sz val="9"/>
        <rFont val="Arial"/>
        <family val="2"/>
      </rPr>
      <t>ADDITIONAL</t>
    </r>
    <r>
      <rPr>
        <sz val="9"/>
        <rFont val="Arial"/>
        <family val="2"/>
      </rPr>
      <t xml:space="preserve"> BONUS for reducing potable water consumption for irrigation by 100% in comparison with the baseline.</t>
    </r>
  </si>
  <si>
    <t>WU 3</t>
    <phoneticPr fontId="2" type="noConversion"/>
  </si>
  <si>
    <t>Water Efficient Appliances</t>
    <phoneticPr fontId="2" type="noConversion"/>
  </si>
  <si>
    <t xml:space="preserve">1 credit for installing water efficient appliances that achieve Grade 1 under the WSD’s Water Efficiency Labelling Scheme.
</t>
  </si>
  <si>
    <t>Residential buildings</t>
    <phoneticPr fontId="2" type="noConversion"/>
  </si>
  <si>
    <t>WU 4</t>
  </si>
  <si>
    <t>Water Leakage Detection</t>
    <phoneticPr fontId="2" type="noConversion"/>
  </si>
  <si>
    <t xml:space="preserve">1 credit for installing water leakage detection systems in all municipal potable water tank rooms.
</t>
  </si>
  <si>
    <t>Twin Tank System</t>
    <phoneticPr fontId="2" type="noConversion"/>
  </si>
  <si>
    <t xml:space="preserve">1 credit for providing twin tank for potable water supply system and flushing water supply system 
</t>
    <phoneticPr fontId="2" type="noConversion"/>
  </si>
  <si>
    <t>Cooling Tower Water</t>
    <phoneticPr fontId="2" type="noConversion"/>
  </si>
  <si>
    <t xml:space="preserve">1 credit for achieving 7 or more cycles of concentration with acceptable water quality
</t>
    <phoneticPr fontId="2" type="noConversion"/>
  </si>
  <si>
    <t xml:space="preserve">All buildings equipped with cooling tower using potable water as makeup water
</t>
  </si>
  <si>
    <t>WU 7</t>
  </si>
  <si>
    <t>Effluent Discharge to Foul Sewers</t>
    <phoneticPr fontId="2" type="noConversion"/>
  </si>
  <si>
    <t xml:space="preserve">1 credit for demonstrating a reduction in annual sewage volumes by 20% or more.
</t>
    <phoneticPr fontId="2" type="noConversion"/>
  </si>
  <si>
    <t>WU 8</t>
    <phoneticPr fontId="2" type="noConversion"/>
  </si>
  <si>
    <t>Water Harvesting and Recycling</t>
    <phoneticPr fontId="2" type="noConversion"/>
  </si>
  <si>
    <t xml:space="preserve">(a) Harvested Rainwater
1 credit for harvesting of rainwater that achieve a reduction of 5% or more in the consumption of potable water.
</t>
  </si>
  <si>
    <t xml:space="preserve">(b) Recycled Grey Water 
1 credit for recycled grey water that achieve a reduction of 5% of more in the consumption of potable water.
</t>
  </si>
  <si>
    <t xml:space="preserve">(c) Exemplary Water Recycling
1 BONUS credit where harvested rainwater, recycled grey water or a combination of both leads to a reduction of 10% of more in the consumption of potable water.
</t>
  </si>
  <si>
    <t>Health and Wellbeing (HWB)</t>
    <phoneticPr fontId="2" type="noConversion"/>
  </si>
  <si>
    <t xml:space="preserve"> </t>
  </si>
  <si>
    <t>HWB P1</t>
    <phoneticPr fontId="2" type="noConversion"/>
  </si>
  <si>
    <t xml:space="preserve">(a) Measure outdoor air pollutants on-site prior to building design to understand the site conditions.
(b) Demonstrate the project is in compliance with the minimum ventilation quantity with respective to its designed ventilation mode.
</t>
  </si>
  <si>
    <t>HWB 1</t>
    <phoneticPr fontId="2" type="noConversion"/>
  </si>
  <si>
    <t>Healthy and Active Living</t>
    <phoneticPr fontId="2" type="noConversion"/>
  </si>
  <si>
    <t xml:space="preserve">1 BONUS credit for scoring at least 3 items of all applicable design measures for healthy and active living.
</t>
  </si>
  <si>
    <t xml:space="preserve">Indoor / semi-outdoor communal areas of building development
</t>
    <phoneticPr fontId="2" type="noConversion"/>
  </si>
  <si>
    <t>HWB 2</t>
    <phoneticPr fontId="2" type="noConversion"/>
  </si>
  <si>
    <t>Biophilic Design</t>
    <phoneticPr fontId="2" type="noConversion"/>
  </si>
  <si>
    <t xml:space="preserve">1 BONUS credit for demonstrating visual connection with nature and/ or biophilic design features at an assessment space with Visual Quality Score of 2 or above.
</t>
    <phoneticPr fontId="2" type="noConversion"/>
  </si>
  <si>
    <r>
      <t xml:space="preserve">1 </t>
    </r>
    <r>
      <rPr>
        <b/>
        <sz val="9"/>
        <rFont val="Arial"/>
        <family val="2"/>
      </rPr>
      <t>ADDITIONAL</t>
    </r>
    <r>
      <rPr>
        <sz val="9"/>
        <rFont val="Arial"/>
        <family val="2"/>
      </rPr>
      <t xml:space="preserve"> BONUS credit for demonstrating visual connection with nature and/ or biophilic design features at an assessment space with Visual Quality Score of 3 or above.
</t>
    </r>
  </si>
  <si>
    <t>HWB 3</t>
    <phoneticPr fontId="2" type="noConversion"/>
  </si>
  <si>
    <t>Inclusive Design</t>
    <phoneticPr fontId="2" type="noConversion"/>
  </si>
  <si>
    <t xml:space="preserve">(a) Universal Accessibility
1 credit for providing at least ten (10) applicable enhanced provisions as stipulated in the “Recommended Design Requirements” of BFA 2008.
</t>
  </si>
  <si>
    <t xml:space="preserve">(b) Weather Protection &amp; Family Friendly Facilities
1 BONUS credit for providing prescribed weather protection and at least two (2) family friendly facilities features.
</t>
  </si>
  <si>
    <t>HWB 4</t>
    <phoneticPr fontId="2" type="noConversion"/>
  </si>
  <si>
    <t>Enhanced Ventilation</t>
    <phoneticPr fontId="2" type="noConversion"/>
  </si>
  <si>
    <t xml:space="preserve">(a)  Fresh Air Provision
1.1 Fresh air provision in normally occupied spaces
1 credit for demonstrating that all normally occupied spaces in the building are provided with increased ventilation.
</t>
  </si>
  <si>
    <t xml:space="preserve">1.2 Fresh air provision in not normally occupied spaces
1 credit for demonstrating that all not normally occupied spaces in the building are provided with adequate ventilation.
</t>
  </si>
  <si>
    <r>
      <t xml:space="preserve">1.3 On-site measurements
1 </t>
    </r>
    <r>
      <rPr>
        <b/>
        <sz val="9"/>
        <rFont val="Arial"/>
        <family val="2"/>
      </rPr>
      <t>ADDITIONAL</t>
    </r>
    <r>
      <rPr>
        <sz val="9"/>
        <rFont val="Arial"/>
        <family val="2"/>
      </rPr>
      <t xml:space="preserve"> BONUS credit for conducting on-site measurements to verify the ventilation performance for all normally occupied spaces.
</t>
    </r>
  </si>
  <si>
    <t xml:space="preserve">(b) Exhaust air
1 credit for the provision of an adequate ventilation system for spaces where significant indoor pollution sources are generated.
</t>
    <phoneticPr fontId="2" type="noConversion"/>
  </si>
  <si>
    <t>HWB 5</t>
    <phoneticPr fontId="2" type="noConversion"/>
  </si>
  <si>
    <t>Waste Odour Control</t>
    <phoneticPr fontId="2" type="noConversion"/>
  </si>
  <si>
    <t xml:space="preserve">1 credit for installing odour sensor at all discharge points from enclosed waste disposal and recycling spaces.
</t>
  </si>
  <si>
    <t>HWB 6</t>
    <phoneticPr fontId="2" type="noConversion"/>
  </si>
  <si>
    <t>Acoustic and Noise</t>
    <phoneticPr fontId="2" type="noConversion"/>
  </si>
  <si>
    <t xml:space="preserve">(a) Room Acoustics
(1) 1 credit for demonstrating that mid-frequency reverberation time in applicable spaces of landlord’s-controlled area meets the prescribed criteria of different types of premises.
</t>
  </si>
  <si>
    <t xml:space="preserve">(2) 1 credit for demonstrating that mid-frequency reverberation time in applicable rooms of non-landlord area meets the prescribed criteria of different types of premises.
</t>
  </si>
  <si>
    <t>All buildings with tenanted spaces</t>
  </si>
  <si>
    <t xml:space="preserve">(b) Noise Isolation
(1) 1 credit for demonstrating airborne noise isolation between, spaces fulfils the prescribed criteria. 
</t>
  </si>
  <si>
    <t xml:space="preserve">(2) 1 BONUS for demonstrating impact noise isolation between floors fulfills the prescribed criteria.
</t>
  </si>
  <si>
    <t xml:space="preserve">Residential buildings </t>
    <phoneticPr fontId="2" type="noConversion"/>
  </si>
  <si>
    <t>(c) Background Noise 
1 credit for demonstrating background noise levels within the presecribed criteria (including traffic noise and external building services equipment that are within the project boundary).</t>
  </si>
  <si>
    <t>HWB 7</t>
    <phoneticPr fontId="2" type="noConversion"/>
  </si>
  <si>
    <t>Indoor Vibration</t>
    <phoneticPr fontId="2" type="noConversion"/>
  </si>
  <si>
    <t xml:space="preserve">1 credit for demonstrating vibration levels not exceeding the prescribed criteria.
</t>
    <phoneticPr fontId="2" type="noConversion"/>
  </si>
  <si>
    <t>HWB 8</t>
    <phoneticPr fontId="2" type="noConversion"/>
  </si>
  <si>
    <t>IAQ Monitoring</t>
  </si>
  <si>
    <r>
      <t xml:space="preserve">(a) Indoor Air Quality in Occupied Spaces
</t>
    </r>
    <r>
      <rPr>
        <b/>
        <sz val="9"/>
        <rFont val="Arial"/>
        <family val="2"/>
      </rPr>
      <t>1.1 Path 1</t>
    </r>
    <r>
      <rPr>
        <sz val="9"/>
        <rFont val="Arial"/>
        <family val="2"/>
      </rPr>
      <t xml:space="preserve">
2 credit for demonstrating compliance with the prescribed limits for Carbon monoxide (CO), Nitrogen dioxide (NO</t>
    </r>
    <r>
      <rPr>
        <vertAlign val="subscript"/>
        <sz val="9"/>
        <rFont val="Arial"/>
        <family val="2"/>
      </rPr>
      <t>2</t>
    </r>
    <r>
      <rPr>
        <sz val="9"/>
        <rFont val="Arial"/>
        <family val="2"/>
      </rPr>
      <t>), Ozone (O</t>
    </r>
    <r>
      <rPr>
        <vertAlign val="subscript"/>
        <sz val="9"/>
        <rFont val="Arial"/>
        <family val="2"/>
      </rPr>
      <t>3</t>
    </r>
    <r>
      <rPr>
        <sz val="9"/>
        <rFont val="Arial"/>
        <family val="2"/>
      </rPr>
      <t>), Carbon dioxide (CO</t>
    </r>
    <r>
      <rPr>
        <vertAlign val="subscript"/>
        <sz val="9"/>
        <rFont val="Arial"/>
        <family val="2"/>
      </rPr>
      <t>2</t>
    </r>
    <r>
      <rPr>
        <sz val="9"/>
        <rFont val="Arial"/>
        <family val="2"/>
      </rPr>
      <t>), Respirable suspended particulates (PM</t>
    </r>
    <r>
      <rPr>
        <vertAlign val="subscript"/>
        <sz val="9"/>
        <rFont val="Arial"/>
        <family val="2"/>
      </rPr>
      <t>10</t>
    </r>
    <r>
      <rPr>
        <sz val="9"/>
        <rFont val="Arial"/>
        <family val="2"/>
      </rPr>
      <t xml:space="preserve">),Total volatile organic compounds (TVOCs), Formaldehyde (HCHO) and Radon (Rn) in the sampled occupied spaces.
1 credit for demonstrating compliance with the prescribed limits for Airborne bacteria and conduct the Mould assessment in the sampled occupied spaces.
</t>
    </r>
    <r>
      <rPr>
        <b/>
        <sz val="9"/>
        <rFont val="Arial"/>
        <family val="2"/>
      </rPr>
      <t>1.2 Path 2</t>
    </r>
    <r>
      <rPr>
        <sz val="9"/>
        <rFont val="Arial"/>
        <family val="2"/>
      </rPr>
      <t xml:space="preserve">
3 credits for submitting a valid IAQ Certification Scheme (Good Class) certificate issued by the Environmental Protection Department (EPD) covering the whole building.
</t>
    </r>
  </si>
  <si>
    <r>
      <rPr>
        <b/>
        <sz val="9"/>
        <rFont val="Arial"/>
        <family val="2"/>
      </rPr>
      <t>1.2 Path 2</t>
    </r>
    <r>
      <rPr>
        <sz val="9"/>
        <rFont val="Arial"/>
        <family val="2"/>
      </rPr>
      <t xml:space="preserve">
1 </t>
    </r>
    <r>
      <rPr>
        <b/>
        <sz val="9"/>
        <rFont val="Arial"/>
        <family val="2"/>
      </rPr>
      <t>ADDITION</t>
    </r>
    <r>
      <rPr>
        <sz val="9"/>
        <rFont val="Arial"/>
        <family val="2"/>
      </rPr>
      <t xml:space="preserve"> BONUS credit for submitting a valid IAQ Certification Scheme (Excellent Class) certificate issued by the Environmental Protection Department (EPD) covering the whole building.</t>
    </r>
  </si>
  <si>
    <t>(b) Air Quality in Car Park
1 credit for demonstrating compliance with the pollutant concentration limits specified in ProPECC PN 2/96.</t>
  </si>
  <si>
    <t>All buildings with enclosed and/ or semi-enclosed car park of areas more than 10% of Construction Floor Area</t>
  </si>
  <si>
    <t>HWB 9</t>
    <phoneticPr fontId="2" type="noConversion"/>
  </si>
  <si>
    <t>Thermal Comfort</t>
    <phoneticPr fontId="2" type="noConversion"/>
  </si>
  <si>
    <t xml:space="preserve">(a) Thermal Comfort Analysis
2 credits for conducting thermal comfort analysis and demonstrate that normally occupied spaces can fulfil the thermal comfort requirements.
</t>
    <phoneticPr fontId="2" type="noConversion"/>
  </si>
  <si>
    <r>
      <t xml:space="preserve">(b) Thermal Comfort Measurement
1 </t>
    </r>
    <r>
      <rPr>
        <b/>
        <sz val="9"/>
        <rFont val="Arial"/>
        <family val="2"/>
      </rPr>
      <t>ADDITIONAL</t>
    </r>
    <r>
      <rPr>
        <sz val="9"/>
        <rFont val="Arial"/>
        <family val="2"/>
      </rPr>
      <t xml:space="preserve"> BONUS credit for conducting on-site measurements to verify the thermal comfort performance.
</t>
    </r>
  </si>
  <si>
    <t>HWB 10</t>
    <phoneticPr fontId="2" type="noConversion"/>
  </si>
  <si>
    <t>Artificial Lighting</t>
    <phoneticPr fontId="2" type="noConversion"/>
  </si>
  <si>
    <t xml:space="preserve">(a) Artificial lighting in normally occupied spaces
1 credit for achieving the prescribed lighting performance in normally occupied spaces.
</t>
    <phoneticPr fontId="2" type="noConversion"/>
  </si>
  <si>
    <t xml:space="preserve">(b) Artificial lighting in not normally occupied spaces and unoccupied spaces 
1 credit for achieving the prescribed lighting performance in not normally occupied spaces and unoccupied spaces.
</t>
  </si>
  <si>
    <t>HWB 11</t>
    <phoneticPr fontId="2" type="noConversion"/>
  </si>
  <si>
    <t>Daylight</t>
    <phoneticPr fontId="2" type="noConversion"/>
  </si>
  <si>
    <r>
      <t>2 BONUS credits for demonstrating at least 55% of the total area of the studied normally occupied spaces achieves spatial Daylight Autonomy</t>
    </r>
    <r>
      <rPr>
        <vertAlign val="subscript"/>
        <sz val="9"/>
        <rFont val="Arial"/>
        <family val="2"/>
      </rPr>
      <t>300/50%</t>
    </r>
    <r>
      <rPr>
        <sz val="9"/>
        <rFont val="Arial"/>
        <family val="2"/>
      </rPr>
      <t xml:space="preserve"> (sDA</t>
    </r>
    <r>
      <rPr>
        <vertAlign val="subscript"/>
        <sz val="9"/>
        <rFont val="Arial"/>
        <family val="2"/>
      </rPr>
      <t>300/50%</t>
    </r>
    <r>
      <rPr>
        <sz val="9"/>
        <rFont val="Arial"/>
        <family val="2"/>
      </rPr>
      <t xml:space="preserve">) and no more than 10% of the same area receives Annual Sunlight Exposure100,250 (ASE1000, 250).
</t>
    </r>
  </si>
  <si>
    <t xml:space="preserve">Residential, office and education buildings.
</t>
    <phoneticPr fontId="2" type="noConversion"/>
  </si>
  <si>
    <t>HWB 12</t>
    <phoneticPr fontId="2" type="noConversion"/>
  </si>
  <si>
    <t>Biological Contamination</t>
    <phoneticPr fontId="2" type="noConversion"/>
  </si>
  <si>
    <t xml:space="preserve">1 credit for complying with the recommendations given in the Code of Practice for Prevention of Legionnaires’ Disease 2016 Edition in respect of Water Supply Systems, HVAC Systems and other Water Features.
</t>
    <phoneticPr fontId="2" type="noConversion"/>
  </si>
  <si>
    <t>Innovations and Additions (IA)</t>
  </si>
  <si>
    <t>10B</t>
    <phoneticPr fontId="2" type="noConversion"/>
  </si>
  <si>
    <t>Innovations and Additions</t>
    <phoneticPr fontId="2" type="noConversion"/>
  </si>
  <si>
    <t>1 Bonus credit for each of the application of  new practice, technologies and/ or techniques that are (1) not described in this manual; or (2) not market mainstream implementation; or (3) multiple aspect achievement; and the associated benefits in addressing sustainability objectives for new buildings (Maximum 10 BONUS credits in this Section)</t>
  </si>
  <si>
    <t>Applicable Credits 
(A)</t>
  </si>
  <si>
    <t>Achieved Credits 
(B)</t>
  </si>
  <si>
    <t>% of Achieved Credit 
(C)</t>
  </si>
  <si>
    <t>Category Weighting 
(D)</t>
  </si>
  <si>
    <t>Weighted Achieved Score 
(E)</t>
  </si>
  <si>
    <t>Flat for 10% - 20%</t>
  </si>
  <si>
    <t>Overall Score</t>
  </si>
  <si>
    <t xml:space="preserve">  </t>
  </si>
  <si>
    <t>New Building Version 2.0</t>
  </si>
  <si>
    <t>BEAM PLUS SUBMISSION SUMMARY (NEW BUILDINGS V2.0)</t>
  </si>
  <si>
    <t>1 credit for providing a commissioning review report before construction as described in part ( c)</t>
  </si>
  <si>
    <t xml:space="preserve">(a) Minimisation of Air Pollution
1 credit for providing adequate monitoring and mitigation measures to minimize air pollution during construction (demolition and foundation are included, if any).
</t>
  </si>
  <si>
    <t xml:space="preserve">(c) Minimisation of Water Pollution
1 credit for provide adequate monitoring and mitigation measures to minimize water pollution during construction (demolition and foundation are included, if any). 
</t>
  </si>
  <si>
    <t xml:space="preserve">(b) Minimisation of Noise Pollution
1 credit for providing adequate monitoring and mitigation measures to minimize noise pollution during construction (demolition and foundation are included, if any). 
</t>
  </si>
  <si>
    <r>
      <t xml:space="preserve">1 </t>
    </r>
    <r>
      <rPr>
        <b/>
        <sz val="9"/>
        <rFont val="Arial"/>
        <family val="2"/>
      </rPr>
      <t>ADDITIONAL</t>
    </r>
    <r>
      <rPr>
        <sz val="9"/>
        <rFont val="Arial"/>
        <family val="2"/>
      </rPr>
      <t xml:space="preserve"> BONUS credit for providing four(4) education elements of the listed green building design measures and provisions. </t>
    </r>
  </si>
  <si>
    <t>Biodiversity Enhancement</t>
  </si>
  <si>
    <t>All buildings, except buildings with an insignificant amount of timber products being adopted (e.g. all timber products used in the building consists of five sets of doors only).</t>
  </si>
  <si>
    <t xml:space="preserve">All buildings except one single family domestic building with not more than 3 floors, or domestic part of a composite building for one single family with not more than 3 floors, or a building not normally occupied or for transient stay (e.g. pump house, sewage treatment plant, carpark building).
Part (b) is applicable only when Municipal Solid Waste Charging Scheme is activated. </t>
  </si>
  <si>
    <r>
      <rPr>
        <b/>
        <sz val="9"/>
        <rFont val="Arial"/>
        <family val="2"/>
      </rPr>
      <t>Option 1: Prescriptive Path</t>
    </r>
    <r>
      <rPr>
        <sz val="9"/>
        <rFont val="Arial"/>
        <family val="2"/>
      </rPr>
      <t xml:space="preserve">
4 credits for incorporating any 4 of the passive design strategies listed below:
(1) Optimum Spatial Planning; 
(2) External Overhang (Fix/ movable); 
(3) Vegetated Building Envelope; 
(4) Cross Ventilation Provision (normanlly occupied space); 
(5) Cross Ventilation Provision (not normally occupied space);
(6) Daylighting Provision
</t>
    </r>
    <r>
      <rPr>
        <b/>
        <i/>
        <sz val="9"/>
        <rFont val="Arial"/>
        <family val="2"/>
      </rPr>
      <t>Alternatively,</t>
    </r>
    <r>
      <rPr>
        <sz val="9"/>
        <rFont val="Arial"/>
        <family val="2"/>
      </rPr>
      <t xml:space="preserve">
</t>
    </r>
    <r>
      <rPr>
        <b/>
        <sz val="9"/>
        <rFont val="Arial"/>
        <family val="2"/>
      </rPr>
      <t>Option 2: Performance Route (1 credit for each item)</t>
    </r>
    <r>
      <rPr>
        <sz val="9"/>
        <rFont val="Arial"/>
        <family val="2"/>
      </rPr>
      <t xml:space="preserve">
(1) Built Form and orientation; 
(2) Optimum spatial planning; 
(3) External shading devices; 
(4) Vegetated building envelope; 
(5) Space layout for natural ventilation
(6) Sufficient daylight penetration
</t>
    </r>
  </si>
  <si>
    <t>All buildings with potable water tank rooms</t>
  </si>
  <si>
    <t>All buildings and buildings with centralised/ shared tank that is outside the assessment boundary</t>
  </si>
  <si>
    <r>
      <t xml:space="preserve">(b) On-site Renewable Energy Application
1 to 5 </t>
    </r>
    <r>
      <rPr>
        <b/>
        <sz val="9"/>
        <rFont val="Arial"/>
        <family val="2"/>
      </rPr>
      <t>ADDITIONAL</t>
    </r>
    <r>
      <rPr>
        <sz val="9"/>
        <rFont val="Arial"/>
        <family val="2"/>
      </rPr>
      <t xml:space="preserve"> BONUS credits for using on-site renewable energy systems to offset annual building energy consumption for controlled area to offset 1.2% to 2% energy consumption.
</t>
    </r>
  </si>
  <si>
    <t xml:space="preserve">(b) On-site Renewable Energy Application
1 to 5 credits for using on-site renewable energy systems to offset annual building energy consumption for controlled area to offset 0.2% to 1% energy consumption.
</t>
  </si>
  <si>
    <r>
      <t xml:space="preserve">1 </t>
    </r>
    <r>
      <rPr>
        <b/>
        <sz val="9"/>
        <rFont val="Arial"/>
        <family val="2"/>
      </rPr>
      <t>ADDITIONAL</t>
    </r>
    <r>
      <rPr>
        <sz val="9"/>
        <rFont val="Arial"/>
        <family val="2"/>
      </rPr>
      <t xml:space="preserve"> BONUS credit for demonstration of recycling of at least 60% of construction waste (foundation waste included, if any).
</t>
    </r>
  </si>
  <si>
    <r>
      <rPr>
        <b/>
        <sz val="9"/>
        <rFont val="Arial"/>
        <family val="2"/>
      </rPr>
      <t>Option 1 – Performance Route (1-10 credits + 5 Bonus)</t>
    </r>
    <r>
      <rPr>
        <sz val="9"/>
        <rFont val="Arial"/>
        <family val="2"/>
      </rPr>
      <t xml:space="preserve">
Demonstrate a percentage of reduction on annual CO</t>
    </r>
    <r>
      <rPr>
        <vertAlign val="subscript"/>
        <sz val="9"/>
        <rFont val="Arial"/>
        <family val="2"/>
      </rPr>
      <t>2</t>
    </r>
    <r>
      <rPr>
        <sz val="9"/>
        <rFont val="Arial"/>
        <family val="2"/>
      </rPr>
      <t xml:space="preserve"> emission of the proposed building performance compared with the baseline performance. 
1 to 10 credits for annual CO</t>
    </r>
    <r>
      <rPr>
        <vertAlign val="subscript"/>
        <sz val="9"/>
        <rFont val="Arial"/>
        <family val="2"/>
      </rPr>
      <t>2</t>
    </r>
    <r>
      <rPr>
        <sz val="9"/>
        <rFont val="Arial"/>
        <family val="2"/>
      </rPr>
      <t xml:space="preserve"> emission reduction from 1% to 19%.
1 to 5 </t>
    </r>
    <r>
      <rPr>
        <b/>
        <sz val="9"/>
        <rFont val="Arial"/>
        <family val="2"/>
      </rPr>
      <t>ADDITIONAL</t>
    </r>
    <r>
      <rPr>
        <sz val="9"/>
        <rFont val="Arial"/>
        <family val="2"/>
      </rPr>
      <t xml:space="preserve"> BONUS for annual CO</t>
    </r>
    <r>
      <rPr>
        <vertAlign val="subscript"/>
        <sz val="9"/>
        <rFont val="Arial"/>
        <family val="2"/>
      </rPr>
      <t>2</t>
    </r>
    <r>
      <rPr>
        <sz val="9"/>
        <rFont val="Arial"/>
        <family val="2"/>
      </rPr>
      <t xml:space="preserve"> emission reduction from 21% to 29%.
</t>
    </r>
    <r>
      <rPr>
        <b/>
        <sz val="9"/>
        <rFont val="Arial"/>
        <family val="2"/>
      </rPr>
      <t>Alternatively,</t>
    </r>
    <r>
      <rPr>
        <sz val="9"/>
        <rFont val="Arial"/>
        <family val="2"/>
      </rPr>
      <t xml:space="preserve">
</t>
    </r>
    <r>
      <rPr>
        <b/>
        <sz val="9"/>
        <rFont val="Arial"/>
        <family val="2"/>
      </rPr>
      <t>Option 2 – Prescriptive Route (0.5-7 credits)</t>
    </r>
    <r>
      <rPr>
        <sz val="9"/>
        <rFont val="Arial"/>
        <family val="2"/>
      </rPr>
      <t xml:space="preserve">
Demonstrate a prescriptive compliance in the listed item. 
(a) Passive Building Design Enhancement (0.5 to 3 credits)
(b) Active Building Design Improvement (0.5 - 4 credits)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</si>
</sst>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
    <numFmt numFmtId="165" formatCode="0.0"/>
    <numFmt numFmtId="166" formatCode="[$-409]d\-mmm\-yyyy;@"/>
    <numFmt numFmtId="167" formatCode="[$-F800]dddd\,\ mmmm\ dd\,\ yyyy"/>
    <numFmt numFmtId="168" formatCode="0.0%"/>
    <numFmt numFmtId="169" formatCode="mmm\-yyyy"/>
    <numFmt numFmtId="170" formatCode="0.00_ "/>
  </numFmts>
  <fonts count="48">
    <font>
      <sz val="11"/>
      <color theme="1"/>
      <name val="Calibri"/>
      <family val="2"/>
      <scheme val="minor"/>
    </font>
    <font>
      <sz val="10"/>
      <name val="Arial"/>
      <family val="2"/>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1"/>
      <color theme="1"/>
      <name val="Calibri"/>
      <family val="1"/>
      <charset val="136"/>
      <scheme val="minor"/>
    </font>
    <font>
      <sz val="8"/>
      <color rgb="FF000000"/>
      <name val="Tahoma"/>
      <family val="2"/>
    </font>
    <font>
      <b/>
      <sz val="11"/>
      <color theme="1"/>
      <name val="Calibri"/>
      <family val="2"/>
      <scheme val="minor"/>
    </font>
    <font>
      <b/>
      <sz val="12"/>
      <name val="Arial"/>
      <family val="2"/>
    </font>
    <font>
      <sz val="11"/>
      <color theme="1"/>
      <name val="Calibri"/>
      <family val="2"/>
      <scheme val="minor"/>
    </font>
    <font>
      <sz val="10"/>
      <color theme="1"/>
      <name val="Calibri"/>
      <family val="2"/>
      <scheme val="minor"/>
    </font>
    <font>
      <b/>
      <sz val="10"/>
      <color theme="1"/>
      <name val="Calibri"/>
      <family val="2"/>
      <scheme val="minor"/>
    </font>
    <font>
      <sz val="9"/>
      <name val="Calibri"/>
      <family val="3"/>
      <charset val="136"/>
      <scheme val="minor"/>
    </font>
    <font>
      <sz val="11"/>
      <color theme="1"/>
      <name val="Wingdings 2"/>
      <family val="1"/>
      <charset val="2"/>
    </font>
    <font>
      <sz val="11"/>
      <name val="Calibri"/>
      <family val="2"/>
      <scheme val="minor"/>
    </font>
    <font>
      <u/>
      <sz val="11"/>
      <color theme="1"/>
      <name val="Calibri"/>
      <family val="2"/>
      <scheme val="minor"/>
    </font>
    <font>
      <sz val="11"/>
      <color theme="1"/>
      <name val="Calibri"/>
      <family val="2"/>
      <charset val="136"/>
      <scheme val="minor"/>
    </font>
    <font>
      <b/>
      <sz val="10"/>
      <name val="Arial"/>
      <family val="2"/>
    </font>
    <font>
      <sz val="9"/>
      <name val="Arial"/>
      <family val="2"/>
    </font>
    <font>
      <b/>
      <sz val="9"/>
      <name val="Arial"/>
      <family val="2"/>
    </font>
    <font>
      <b/>
      <sz val="11"/>
      <name val="Arial"/>
      <family val="2"/>
    </font>
    <font>
      <b/>
      <sz val="11"/>
      <color rgb="FFFF0000"/>
      <name val="Arial"/>
      <family val="2"/>
    </font>
    <font>
      <sz val="11"/>
      <name val="Arial"/>
      <family val="2"/>
    </font>
    <font>
      <b/>
      <i/>
      <sz val="9"/>
      <name val="Arial"/>
      <family val="2"/>
    </font>
    <font>
      <sz val="9"/>
      <color theme="1"/>
      <name val="Arial"/>
      <family val="2"/>
    </font>
    <font>
      <vertAlign val="superscript"/>
      <sz val="9"/>
      <name val="Arial"/>
      <family val="2"/>
    </font>
    <font>
      <vertAlign val="subscript"/>
      <sz val="9"/>
      <name val="Arial"/>
      <family val="2"/>
    </font>
    <font>
      <u/>
      <sz val="9"/>
      <name val="Arial"/>
      <family val="2"/>
    </font>
    <font>
      <sz val="9"/>
      <color rgb="FFFF0000"/>
      <name val="Arial"/>
      <family val="2"/>
    </font>
    <font>
      <b/>
      <sz val="9"/>
      <color rgb="FFFF0000"/>
      <name val="Arial"/>
      <family val="2"/>
    </font>
    <font>
      <b/>
      <u/>
      <sz val="10"/>
      <name val="Arial"/>
      <family val="2"/>
    </font>
    <font>
      <sz val="10"/>
      <color theme="1"/>
      <name val="Arial"/>
      <family val="2"/>
    </font>
    <font>
      <b/>
      <sz val="10"/>
      <color theme="1"/>
      <name val="Arial"/>
      <family val="2"/>
    </font>
    <font>
      <b/>
      <sz val="16"/>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rgb="FF8DB4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99"/>
        <bgColor indexed="64"/>
      </patternFill>
    </fill>
    <fill>
      <patternFill patternType="solid">
        <fgColor rgb="FFCCFF99"/>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auto="1"/>
      </left>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style="thin">
        <color auto="1"/>
      </left>
      <right style="thin">
        <color auto="1"/>
      </right>
      <top/>
      <bottom style="thin">
        <color theme="0" tint="-0.24994659260841701"/>
      </bottom>
      <diagonal/>
    </border>
    <border>
      <left style="thin">
        <color auto="1"/>
      </left>
      <right/>
      <top style="thin">
        <color auto="1"/>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0">
    <xf numFmtId="0" fontId="0" fillId="0" borderId="0"/>
    <xf numFmtId="0" fontId="1"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1" fillId="0" borderId="0"/>
    <xf numFmtId="0" fontId="19" fillId="0" borderId="0">
      <alignment vertical="center"/>
    </xf>
    <xf numFmtId="0" fontId="1" fillId="0" borderId="0"/>
    <xf numFmtId="9" fontId="1" fillId="0" borderId="0" applyFont="0" applyFill="0" applyBorder="0" applyAlignment="0" applyProtection="0"/>
    <xf numFmtId="0" fontId="4" fillId="22" borderId="0" applyNumberFormat="0" applyBorder="0" applyAlignment="0" applyProtection="0">
      <alignment vertical="center"/>
    </xf>
    <xf numFmtId="0" fontId="1" fillId="23" borderId="7" applyNumberFormat="0" applyFont="0" applyAlignment="0" applyProtection="0">
      <alignment vertical="center"/>
    </xf>
    <xf numFmtId="0" fontId="5" fillId="0" borderId="9" applyNumberFormat="0" applyFill="0" applyAlignment="0" applyProtection="0">
      <alignment vertical="center"/>
    </xf>
    <xf numFmtId="0" fontId="17" fillId="3" borderId="0" applyNumberFormat="0" applyBorder="0" applyAlignment="0" applyProtection="0">
      <alignment vertical="center"/>
    </xf>
    <xf numFmtId="0" fontId="6" fillId="4"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6" fillId="21" borderId="2" applyNumberFormat="0" applyAlignment="0" applyProtection="0">
      <alignment vertical="center"/>
    </xf>
    <xf numFmtId="0" fontId="7" fillId="20" borderId="1" applyNumberFormat="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4" fillId="7" borderId="1" applyNumberFormat="0" applyAlignment="0" applyProtection="0">
      <alignment vertical="center"/>
    </xf>
    <xf numFmtId="0" fontId="15" fillId="20" borderId="8" applyNumberFormat="0" applyAlignment="0" applyProtection="0">
      <alignment vertical="center"/>
    </xf>
    <xf numFmtId="0" fontId="8" fillId="0" borderId="6" applyNumberFormat="0" applyFill="0" applyAlignment="0" applyProtection="0">
      <alignment vertical="center"/>
    </xf>
    <xf numFmtId="0" fontId="1" fillId="0" borderId="0"/>
    <xf numFmtId="9" fontId="23" fillId="0" borderId="0" applyFont="0" applyFill="0" applyBorder="0" applyAlignment="0" applyProtection="0"/>
    <xf numFmtId="0" fontId="30" fillId="0" borderId="0">
      <alignment vertical="center"/>
    </xf>
  </cellStyleXfs>
  <cellXfs count="201">
    <xf numFmtId="0" fontId="0" fillId="0" borderId="0" xfId="0"/>
    <xf numFmtId="0" fontId="0" fillId="0" borderId="0" xfId="0" applyFont="1" applyProtection="1"/>
    <xf numFmtId="0" fontId="21" fillId="0" borderId="0" xfId="0" applyFont="1"/>
    <xf numFmtId="0" fontId="0" fillId="0" borderId="0" xfId="0" applyBorder="1" applyAlignment="1">
      <alignment horizontal="center" vertical="center"/>
    </xf>
    <xf numFmtId="165" fontId="0" fillId="0" borderId="18" xfId="0" applyNumberFormat="1" applyBorder="1" applyAlignment="1">
      <alignment horizontal="center" vertical="center"/>
    </xf>
    <xf numFmtId="165" fontId="0" fillId="0" borderId="14" xfId="0" applyNumberFormat="1" applyBorder="1" applyAlignment="1">
      <alignment horizontal="center" vertical="center"/>
    </xf>
    <xf numFmtId="165" fontId="0" fillId="0" borderId="15" xfId="0" applyNumberFormat="1" applyBorder="1" applyAlignment="1">
      <alignment horizontal="center" vertical="center"/>
    </xf>
    <xf numFmtId="0" fontId="0" fillId="0" borderId="0" xfId="0" applyBorder="1" applyAlignment="1">
      <alignment horizontal="left" vertical="center"/>
    </xf>
    <xf numFmtId="165" fontId="0" fillId="0" borderId="0" xfId="0" applyNumberFormat="1" applyBorder="1" applyAlignment="1">
      <alignment horizontal="center" vertical="center"/>
    </xf>
    <xf numFmtId="9" fontId="0" fillId="0" borderId="18" xfId="48" applyFont="1" applyBorder="1" applyAlignment="1">
      <alignment horizontal="center" vertical="center"/>
    </xf>
    <xf numFmtId="165" fontId="0" fillId="25" borderId="15" xfId="0" applyNumberFormat="1" applyFill="1" applyBorder="1" applyAlignment="1">
      <alignment horizontal="center" vertical="center"/>
    </xf>
    <xf numFmtId="9" fontId="0" fillId="25" borderId="15" xfId="48" applyFont="1" applyFill="1" applyBorder="1" applyAlignment="1">
      <alignment horizontal="center" vertical="center"/>
    </xf>
    <xf numFmtId="0" fontId="0" fillId="24" borderId="11" xfId="0" applyFont="1" applyFill="1" applyBorder="1" applyAlignment="1">
      <alignment horizontal="center" vertical="center"/>
    </xf>
    <xf numFmtId="0" fontId="21" fillId="0" borderId="11" xfId="0" applyFont="1" applyBorder="1" applyAlignment="1">
      <alignment horizontal="center" vertical="center"/>
    </xf>
    <xf numFmtId="165" fontId="0" fillId="0" borderId="16"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17" xfId="0" applyNumberFormat="1" applyBorder="1" applyAlignment="1">
      <alignment horizontal="center" vertical="center"/>
    </xf>
    <xf numFmtId="9" fontId="0" fillId="0" borderId="19" xfId="0" applyNumberFormat="1" applyBorder="1" applyAlignment="1">
      <alignment horizontal="center" vertical="center"/>
    </xf>
    <xf numFmtId="9" fontId="0" fillId="0" borderId="16" xfId="0" applyNumberFormat="1" applyBorder="1" applyAlignment="1">
      <alignment horizontal="center" vertical="center"/>
    </xf>
    <xf numFmtId="9" fontId="0" fillId="0" borderId="17" xfId="0" applyNumberFormat="1" applyBorder="1" applyAlignment="1">
      <alignment horizontal="center" vertical="center"/>
    </xf>
    <xf numFmtId="0" fontId="0" fillId="0" borderId="19"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24" borderId="11" xfId="0" applyFont="1" applyFill="1" applyBorder="1" applyAlignment="1">
      <alignment vertical="center"/>
    </xf>
    <xf numFmtId="9" fontId="21" fillId="0" borderId="11" xfId="0" applyNumberFormat="1"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26" borderId="0" xfId="0" applyFont="1" applyFill="1" applyAlignment="1" applyProtection="1">
      <alignment horizontal="left" vertical="center"/>
    </xf>
    <xf numFmtId="0" fontId="0" fillId="26" borderId="0" xfId="0" applyFont="1" applyFill="1" applyAlignment="1" applyProtection="1">
      <alignment vertical="center"/>
    </xf>
    <xf numFmtId="0" fontId="0" fillId="26" borderId="0" xfId="0" applyFont="1" applyFill="1" applyAlignment="1" applyProtection="1"/>
    <xf numFmtId="0" fontId="0" fillId="26" borderId="0" xfId="0" applyFill="1" applyProtection="1"/>
    <xf numFmtId="0" fontId="0" fillId="26" borderId="0" xfId="0" applyFont="1" applyFill="1" applyBorder="1" applyAlignment="1" applyProtection="1"/>
    <xf numFmtId="0" fontId="0" fillId="0" borderId="0" xfId="0" applyProtection="1"/>
    <xf numFmtId="0" fontId="0" fillId="0" borderId="0" xfId="0" applyFill="1" applyProtection="1"/>
    <xf numFmtId="0" fontId="0" fillId="0" borderId="0" xfId="0" applyFont="1" applyBorder="1" applyAlignment="1" applyProtection="1">
      <alignment horizontal="center"/>
    </xf>
    <xf numFmtId="0" fontId="0" fillId="24" borderId="20" xfId="0" applyFont="1" applyFill="1" applyBorder="1" applyAlignment="1">
      <alignment vertical="center"/>
    </xf>
    <xf numFmtId="0" fontId="0" fillId="24" borderId="20" xfId="0" applyFont="1" applyFill="1" applyBorder="1" applyAlignment="1">
      <alignment horizontal="center" vertical="center"/>
    </xf>
    <xf numFmtId="165" fontId="0" fillId="0" borderId="21" xfId="0" applyNumberFormat="1" applyBorder="1" applyAlignment="1">
      <alignment horizontal="center" vertical="center"/>
    </xf>
    <xf numFmtId="0" fontId="21" fillId="0" borderId="20" xfId="0" applyFont="1" applyBorder="1" applyAlignment="1">
      <alignment horizontal="center" vertical="center"/>
    </xf>
    <xf numFmtId="165" fontId="21" fillId="0" borderId="20" xfId="0" applyNumberFormat="1" applyFont="1" applyBorder="1" applyAlignment="1">
      <alignment horizontal="center" vertical="center"/>
    </xf>
    <xf numFmtId="0" fontId="0" fillId="27" borderId="20" xfId="0" applyFont="1" applyFill="1" applyBorder="1" applyAlignment="1">
      <alignment vertical="center"/>
    </xf>
    <xf numFmtId="0" fontId="0" fillId="27" borderId="11" xfId="0" applyFont="1" applyFill="1" applyBorder="1" applyAlignment="1">
      <alignment horizontal="center" vertical="center"/>
    </xf>
    <xf numFmtId="0" fontId="0" fillId="27" borderId="20" xfId="0" applyFont="1" applyFill="1" applyBorder="1" applyAlignment="1">
      <alignment horizontal="center" vertical="center"/>
    </xf>
    <xf numFmtId="0" fontId="0" fillId="27" borderId="11" xfId="0" applyFont="1" applyFill="1" applyBorder="1" applyAlignment="1">
      <alignment vertical="center"/>
    </xf>
    <xf numFmtId="0" fontId="25" fillId="0" borderId="10" xfId="0" applyFont="1" applyBorder="1"/>
    <xf numFmtId="0" fontId="25" fillId="0" borderId="10" xfId="0" applyFont="1" applyBorder="1" applyAlignment="1">
      <alignment horizontal="center" vertical="center"/>
    </xf>
    <xf numFmtId="0" fontId="24" fillId="0" borderId="0" xfId="0" applyFont="1"/>
    <xf numFmtId="0" fontId="24" fillId="0" borderId="0" xfId="0" applyFont="1" applyAlignment="1">
      <alignment horizontal="center" vertical="center"/>
    </xf>
    <xf numFmtId="0" fontId="22" fillId="26" borderId="0" xfId="22" applyFont="1" applyFill="1" applyBorder="1" applyAlignment="1" applyProtection="1">
      <alignment vertical="center" wrapText="1" shrinkToFit="1"/>
    </xf>
    <xf numFmtId="0" fontId="0" fillId="26" borderId="0" xfId="0" applyFont="1" applyFill="1" applyProtection="1"/>
    <xf numFmtId="164" fontId="0" fillId="26" borderId="0" xfId="0" applyNumberFormat="1" applyFont="1" applyFill="1" applyBorder="1" applyAlignment="1" applyProtection="1">
      <alignment vertical="top"/>
    </xf>
    <xf numFmtId="0" fontId="0" fillId="26" borderId="0" xfId="0" applyFont="1" applyFill="1" applyAlignment="1" applyProtection="1">
      <alignment horizontal="right"/>
    </xf>
    <xf numFmtId="49" fontId="0" fillId="26" borderId="0" xfId="0" applyNumberFormat="1" applyFont="1" applyFill="1" applyProtection="1"/>
    <xf numFmtId="0" fontId="0" fillId="26" borderId="0" xfId="0" applyFont="1" applyFill="1" applyAlignment="1" applyProtection="1">
      <alignment wrapText="1"/>
    </xf>
    <xf numFmtId="0" fontId="21" fillId="26" borderId="0" xfId="0" applyFont="1" applyFill="1" applyProtection="1"/>
    <xf numFmtId="49" fontId="27" fillId="26" borderId="0" xfId="0" applyNumberFormat="1" applyFont="1" applyFill="1" applyAlignment="1" applyProtection="1">
      <alignment horizontal="right"/>
    </xf>
    <xf numFmtId="0" fontId="25" fillId="0" borderId="0" xfId="0" applyFont="1" applyBorder="1" applyAlignment="1">
      <alignment horizontal="center" vertical="center"/>
    </xf>
    <xf numFmtId="167" fontId="25" fillId="0" borderId="10" xfId="0" applyNumberFormat="1" applyFont="1" applyBorder="1"/>
    <xf numFmtId="167" fontId="24" fillId="0" borderId="0" xfId="0" applyNumberFormat="1" applyFont="1"/>
    <xf numFmtId="0" fontId="0" fillId="0" borderId="0" xfId="0" applyFont="1" applyFill="1" applyProtection="1"/>
    <xf numFmtId="0" fontId="0" fillId="26" borderId="0" xfId="0" applyFont="1" applyFill="1" applyProtection="1">
      <protection locked="0"/>
    </xf>
    <xf numFmtId="0" fontId="0" fillId="26" borderId="0" xfId="0" applyFont="1" applyFill="1" applyAlignment="1" applyProtection="1">
      <alignment horizontal="right"/>
      <protection locked="0"/>
    </xf>
    <xf numFmtId="0" fontId="0" fillId="26" borderId="10" xfId="0" applyFont="1" applyFill="1" applyBorder="1" applyProtection="1">
      <protection locked="0"/>
    </xf>
    <xf numFmtId="166" fontId="0" fillId="26" borderId="10" xfId="0" applyNumberFormat="1" applyFont="1" applyFill="1" applyBorder="1" applyProtection="1">
      <protection locked="0"/>
    </xf>
    <xf numFmtId="166" fontId="29" fillId="26" borderId="0" xfId="0" applyNumberFormat="1" applyFont="1" applyFill="1" applyBorder="1" applyProtection="1">
      <protection locked="0"/>
    </xf>
    <xf numFmtId="166" fontId="0" fillId="26" borderId="0" xfId="0" applyNumberFormat="1" applyFont="1" applyFill="1" applyBorder="1" applyProtection="1">
      <protection locked="0"/>
    </xf>
    <xf numFmtId="169" fontId="0" fillId="26" borderId="10" xfId="0" applyNumberFormat="1" applyFont="1" applyFill="1" applyBorder="1" applyAlignment="1" applyProtection="1">
      <protection locked="0"/>
    </xf>
    <xf numFmtId="169" fontId="0" fillId="26" borderId="10" xfId="0" applyNumberFormat="1" applyFont="1" applyFill="1" applyBorder="1" applyProtection="1">
      <protection locked="0"/>
    </xf>
    <xf numFmtId="0" fontId="31" fillId="26" borderId="0" xfId="49" applyFont="1" applyFill="1" applyAlignment="1"/>
    <xf numFmtId="0" fontId="32" fillId="26" borderId="0" xfId="49" applyFont="1" applyFill="1" applyAlignment="1">
      <alignment horizontal="left"/>
    </xf>
    <xf numFmtId="0" fontId="32" fillId="26" borderId="0" xfId="49" applyFont="1" applyFill="1" applyAlignment="1"/>
    <xf numFmtId="0" fontId="33" fillId="26" borderId="0" xfId="49" applyFont="1" applyFill="1" applyAlignment="1"/>
    <xf numFmtId="0" fontId="33" fillId="26" borderId="0" xfId="49" applyFont="1" applyFill="1" applyAlignment="1">
      <alignment horizontal="center" vertical="top"/>
    </xf>
    <xf numFmtId="0" fontId="32" fillId="26" borderId="0" xfId="49" applyFont="1" applyFill="1" applyAlignment="1">
      <alignment horizontal="left" vertical="top" wrapText="1"/>
    </xf>
    <xf numFmtId="0" fontId="32" fillId="26" borderId="0" xfId="49" applyFont="1" applyFill="1" applyAlignment="1">
      <alignment vertical="top"/>
    </xf>
    <xf numFmtId="0" fontId="32" fillId="26" borderId="11" xfId="49" applyFont="1" applyFill="1" applyBorder="1" applyAlignment="1">
      <alignment vertical="top"/>
    </xf>
    <xf numFmtId="0" fontId="34" fillId="28" borderId="20" xfId="49" applyFont="1" applyFill="1" applyBorder="1">
      <alignment vertical="center"/>
    </xf>
    <xf numFmtId="0" fontId="34" fillId="28" borderId="21" xfId="49" applyFont="1" applyFill="1" applyBorder="1" applyAlignment="1">
      <alignment vertical="center" wrapText="1"/>
    </xf>
    <xf numFmtId="0" fontId="34" fillId="28" borderId="22" xfId="49" applyFont="1" applyFill="1" applyBorder="1" applyAlignment="1">
      <alignment vertical="center" wrapText="1"/>
    </xf>
    <xf numFmtId="0" fontId="34" fillId="28" borderId="11" xfId="49" applyFont="1" applyFill="1" applyBorder="1" applyAlignment="1">
      <alignment horizontal="center" vertical="center" wrapText="1"/>
    </xf>
    <xf numFmtId="0" fontId="36" fillId="28" borderId="11" xfId="49" applyFont="1" applyFill="1" applyBorder="1">
      <alignment vertical="center"/>
    </xf>
    <xf numFmtId="0" fontId="36" fillId="26" borderId="0" xfId="49" applyFont="1" applyFill="1">
      <alignment vertical="center"/>
    </xf>
    <xf numFmtId="0" fontId="33" fillId="26" borderId="11" xfId="49" applyFont="1" applyFill="1" applyBorder="1" applyAlignment="1">
      <alignment horizontal="justify" vertical="top" wrapText="1"/>
    </xf>
    <xf numFmtId="0" fontId="32" fillId="26" borderId="11" xfId="49" applyFont="1" applyFill="1" applyBorder="1" applyAlignment="1">
      <alignment horizontal="left" vertical="top" wrapText="1"/>
    </xf>
    <xf numFmtId="0" fontId="32" fillId="26" borderId="11" xfId="49" applyFont="1" applyFill="1" applyBorder="1" applyAlignment="1">
      <alignment vertical="top" wrapText="1"/>
    </xf>
    <xf numFmtId="0" fontId="32" fillId="26" borderId="11" xfId="49" applyFont="1" applyFill="1" applyBorder="1" applyAlignment="1">
      <alignment horizontal="center" vertical="top" wrapText="1"/>
    </xf>
    <xf numFmtId="0" fontId="32" fillId="29" borderId="11" xfId="49" applyFont="1" applyFill="1" applyBorder="1" applyAlignment="1">
      <alignment vertical="top"/>
    </xf>
    <xf numFmtId="0" fontId="32" fillId="0" borderId="11" xfId="49" applyFont="1" applyBorder="1" applyAlignment="1">
      <alignment horizontal="center" vertical="top" wrapText="1"/>
    </xf>
    <xf numFmtId="0" fontId="32" fillId="26" borderId="11" xfId="49" applyFont="1" applyFill="1" applyBorder="1" applyAlignment="1">
      <alignment horizontal="justify" vertical="top" wrapText="1"/>
    </xf>
    <xf numFmtId="0" fontId="33" fillId="26" borderId="22" xfId="49" applyFont="1" applyFill="1" applyBorder="1" applyAlignment="1">
      <alignment horizontal="left" vertical="top" wrapText="1"/>
    </xf>
    <xf numFmtId="0" fontId="33" fillId="26" borderId="23" xfId="49" applyFont="1" applyFill="1" applyBorder="1" applyAlignment="1">
      <alignment horizontal="justify" vertical="top" wrapText="1"/>
    </xf>
    <xf numFmtId="0" fontId="32" fillId="26" borderId="23" xfId="49" applyFont="1" applyFill="1" applyBorder="1" applyAlignment="1">
      <alignment horizontal="left" vertical="top" wrapText="1"/>
    </xf>
    <xf numFmtId="0" fontId="32" fillId="26" borderId="0" xfId="49" applyFont="1" applyFill="1" applyAlignment="1">
      <alignment vertical="top" wrapText="1"/>
    </xf>
    <xf numFmtId="0" fontId="33" fillId="26" borderId="20" xfId="49" applyFont="1" applyFill="1" applyBorder="1" applyAlignment="1">
      <alignment vertical="top" wrapText="1"/>
    </xf>
    <xf numFmtId="0" fontId="33" fillId="26" borderId="21" xfId="49" applyFont="1" applyFill="1" applyBorder="1" applyAlignment="1">
      <alignment vertical="top" wrapText="1"/>
    </xf>
    <xf numFmtId="0" fontId="33" fillId="26" borderId="22" xfId="49" applyFont="1" applyFill="1" applyBorder="1" applyAlignment="1">
      <alignment horizontal="right" vertical="top"/>
    </xf>
    <xf numFmtId="0" fontId="38" fillId="26" borderId="0" xfId="49" applyFont="1" applyFill="1" applyAlignment="1">
      <alignment vertical="top"/>
    </xf>
    <xf numFmtId="9" fontId="38" fillId="26" borderId="0" xfId="49" applyNumberFormat="1" applyFont="1" applyFill="1" applyAlignment="1">
      <alignment vertical="top"/>
    </xf>
    <xf numFmtId="0" fontId="33" fillId="26" borderId="20" xfId="49" applyFont="1" applyFill="1" applyBorder="1" applyAlignment="1">
      <alignment horizontal="right" vertical="top" wrapText="1"/>
    </xf>
    <xf numFmtId="0" fontId="33" fillId="26" borderId="21" xfId="49" applyFont="1" applyFill="1" applyBorder="1" applyAlignment="1">
      <alignment horizontal="right" vertical="top" wrapText="1"/>
    </xf>
    <xf numFmtId="0" fontId="33" fillId="26" borderId="20" xfId="49" quotePrefix="1" applyFont="1" applyFill="1" applyBorder="1" applyAlignment="1">
      <alignment vertical="top" wrapText="1"/>
    </xf>
    <xf numFmtId="0" fontId="33" fillId="26" borderId="21" xfId="49" quotePrefix="1" applyFont="1" applyFill="1" applyBorder="1" applyAlignment="1">
      <alignment vertical="top" wrapText="1"/>
    </xf>
    <xf numFmtId="0" fontId="33" fillId="26" borderId="22" xfId="49" quotePrefix="1" applyFont="1" applyFill="1" applyBorder="1" applyAlignment="1">
      <alignment horizontal="right" vertical="top"/>
    </xf>
    <xf numFmtId="170" fontId="38" fillId="26" borderId="0" xfId="49" applyNumberFormat="1" applyFont="1" applyFill="1" applyAlignment="1">
      <alignment vertical="top"/>
    </xf>
    <xf numFmtId="0" fontId="34" fillId="28" borderId="11" xfId="49" applyFont="1" applyFill="1" applyBorder="1" applyAlignment="1">
      <alignment horizontal="justify" vertical="center" wrapText="1"/>
    </xf>
    <xf numFmtId="0" fontId="32" fillId="26" borderId="0" xfId="49" applyFont="1" applyFill="1" applyAlignment="1">
      <alignment horizontal="left" vertical="top"/>
    </xf>
    <xf numFmtId="0" fontId="33" fillId="26" borderId="0" xfId="49" applyFont="1" applyFill="1" applyAlignment="1">
      <alignment vertical="top"/>
    </xf>
    <xf numFmtId="0" fontId="33" fillId="26" borderId="0" xfId="49" applyFont="1" applyFill="1" applyAlignment="1">
      <alignment horizontal="center" vertical="top" wrapText="1"/>
    </xf>
    <xf numFmtId="0" fontId="34" fillId="28" borderId="21" xfId="49" applyFont="1" applyFill="1" applyBorder="1">
      <alignment vertical="center"/>
    </xf>
    <xf numFmtId="0" fontId="34" fillId="28" borderId="22" xfId="49" applyFont="1" applyFill="1" applyBorder="1">
      <alignment vertical="center"/>
    </xf>
    <xf numFmtId="0" fontId="32" fillId="26" borderId="23" xfId="49" applyFont="1" applyFill="1" applyBorder="1" applyAlignment="1">
      <alignment horizontal="center" vertical="top" wrapText="1"/>
    </xf>
    <xf numFmtId="0" fontId="33" fillId="26" borderId="11" xfId="49" applyFont="1" applyFill="1" applyBorder="1" applyAlignment="1">
      <alignment horizontal="left" vertical="top" wrapText="1"/>
    </xf>
    <xf numFmtId="0" fontId="42" fillId="26" borderId="0" xfId="49" applyFont="1" applyFill="1" applyAlignment="1">
      <alignment vertical="top"/>
    </xf>
    <xf numFmtId="0" fontId="42" fillId="26" borderId="0" xfId="49" applyFont="1" applyFill="1" applyAlignment="1">
      <alignment horizontal="left" vertical="top"/>
    </xf>
    <xf numFmtId="0" fontId="43" fillId="26" borderId="0" xfId="49" applyFont="1" applyFill="1" applyAlignment="1">
      <alignment vertical="top"/>
    </xf>
    <xf numFmtId="0" fontId="43" fillId="26" borderId="0" xfId="49" applyFont="1" applyFill="1" applyAlignment="1">
      <alignment horizontal="center" vertical="top"/>
    </xf>
    <xf numFmtId="0" fontId="32" fillId="26" borderId="0" xfId="49" applyFont="1" applyFill="1" applyAlignment="1">
      <alignment horizontal="center" vertical="top" wrapText="1"/>
    </xf>
    <xf numFmtId="0" fontId="32" fillId="26" borderId="12" xfId="49" applyFont="1" applyFill="1" applyBorder="1" applyAlignment="1">
      <alignment vertical="top" wrapText="1"/>
    </xf>
    <xf numFmtId="0" fontId="44" fillId="26" borderId="0" xfId="49" applyFont="1" applyFill="1" applyAlignment="1"/>
    <xf numFmtId="0" fontId="1" fillId="26" borderId="0" xfId="49" applyFont="1" applyFill="1" applyAlignment="1"/>
    <xf numFmtId="0" fontId="45" fillId="26" borderId="0" xfId="49" applyFont="1" applyFill="1">
      <alignment vertical="center"/>
    </xf>
    <xf numFmtId="0" fontId="46" fillId="26" borderId="11" xfId="49" applyFont="1" applyFill="1" applyBorder="1" applyAlignment="1">
      <alignment horizontal="center" vertical="center" wrapText="1"/>
    </xf>
    <xf numFmtId="0" fontId="46" fillId="26" borderId="11" xfId="49" applyFont="1" applyFill="1" applyBorder="1" applyAlignment="1">
      <alignment horizontal="center" wrapText="1"/>
    </xf>
    <xf numFmtId="0" fontId="46" fillId="26" borderId="20" xfId="49" applyFont="1" applyFill="1" applyBorder="1" applyAlignment="1">
      <alignment horizontal="center" wrapText="1"/>
    </xf>
    <xf numFmtId="0" fontId="31" fillId="26" borderId="11" xfId="49" applyFont="1" applyFill="1" applyBorder="1" applyAlignment="1">
      <alignment horizontal="left" vertical="center" wrapText="1"/>
    </xf>
    <xf numFmtId="0" fontId="1" fillId="30" borderId="11" xfId="49" applyFont="1" applyFill="1" applyBorder="1" applyAlignment="1">
      <alignment horizontal="center" vertical="center" wrapText="1"/>
    </xf>
    <xf numFmtId="0" fontId="1" fillId="30" borderId="20" xfId="49" applyFont="1" applyFill="1" applyBorder="1" applyAlignment="1">
      <alignment horizontal="center" vertical="center" wrapText="1"/>
    </xf>
    <xf numFmtId="168" fontId="1" fillId="30" borderId="11" xfId="49" applyNumberFormat="1" applyFont="1" applyFill="1" applyBorder="1" applyAlignment="1">
      <alignment horizontal="center" vertical="center"/>
    </xf>
    <xf numFmtId="9" fontId="31" fillId="26" borderId="11" xfId="49" applyNumberFormat="1" applyFont="1" applyFill="1" applyBorder="1" applyAlignment="1">
      <alignment horizontal="center" vertical="center" wrapText="1"/>
    </xf>
    <xf numFmtId="9" fontId="1" fillId="30" borderId="11" xfId="49" applyNumberFormat="1" applyFont="1" applyFill="1" applyBorder="1" applyAlignment="1">
      <alignment horizontal="center" vertical="center"/>
    </xf>
    <xf numFmtId="0" fontId="1" fillId="26" borderId="11" xfId="49" applyFont="1" applyFill="1" applyBorder="1" applyAlignment="1">
      <alignment horizontal="center" vertical="center" wrapText="1"/>
    </xf>
    <xf numFmtId="0" fontId="31" fillId="26" borderId="11" xfId="49" applyFont="1" applyFill="1" applyBorder="1" applyAlignment="1">
      <alignment horizontal="center" vertical="center" wrapText="1"/>
    </xf>
    <xf numFmtId="9" fontId="1" fillId="30" borderId="11" xfId="49" applyNumberFormat="1" applyFont="1" applyFill="1" applyBorder="1" applyAlignment="1">
      <alignment horizontal="center" vertical="center" wrapText="1"/>
    </xf>
    <xf numFmtId="10" fontId="47" fillId="30" borderId="11" xfId="49" applyNumberFormat="1" applyFont="1" applyFill="1" applyBorder="1" applyAlignment="1">
      <alignment horizontal="center" vertical="center" wrapText="1"/>
    </xf>
    <xf numFmtId="0" fontId="47" fillId="26" borderId="11" xfId="49" applyFont="1" applyFill="1" applyBorder="1" applyAlignment="1">
      <alignment horizontal="center" vertical="center" wrapText="1"/>
    </xf>
    <xf numFmtId="0" fontId="46" fillId="26" borderId="0" xfId="49" applyFont="1" applyFill="1">
      <alignment vertical="center"/>
    </xf>
    <xf numFmtId="0" fontId="33" fillId="26" borderId="11" xfId="49" applyFont="1" applyFill="1" applyBorder="1" applyAlignment="1" applyProtection="1">
      <alignment horizontal="center" vertical="top" wrapText="1"/>
      <protection locked="0"/>
    </xf>
    <xf numFmtId="0" fontId="33" fillId="0" borderId="20" xfId="49" applyFont="1" applyFill="1" applyBorder="1" applyAlignment="1" applyProtection="1">
      <alignment horizontal="center" vertical="top" wrapText="1"/>
      <protection locked="0"/>
    </xf>
    <xf numFmtId="0" fontId="33" fillId="0" borderId="11" xfId="49" applyFont="1" applyFill="1" applyBorder="1" applyAlignment="1" applyProtection="1">
      <alignment horizontal="center" vertical="top" wrapText="1"/>
      <protection locked="0"/>
    </xf>
    <xf numFmtId="0" fontId="33" fillId="26" borderId="20" xfId="49" applyFont="1" applyFill="1" applyBorder="1" applyAlignment="1" applyProtection="1">
      <alignment horizontal="center" vertical="top" wrapText="1"/>
      <protection locked="0"/>
    </xf>
    <xf numFmtId="0" fontId="33" fillId="26" borderId="22" xfId="49" applyFont="1" applyFill="1" applyBorder="1" applyAlignment="1">
      <alignment vertical="top" wrapText="1"/>
    </xf>
    <xf numFmtId="0" fontId="33" fillId="26" borderId="22" xfId="49" applyFont="1" applyFill="1" applyBorder="1" applyAlignment="1">
      <alignment horizontal="center" vertical="top" wrapText="1"/>
    </xf>
    <xf numFmtId="0" fontId="0" fillId="26" borderId="0" xfId="0" applyFont="1" applyFill="1" applyBorder="1" applyAlignment="1" applyProtection="1">
      <alignment horizontal="left"/>
    </xf>
    <xf numFmtId="0" fontId="0" fillId="26" borderId="0" xfId="0" applyFont="1" applyFill="1" applyAlignment="1" applyProtection="1">
      <alignment horizontal="left" vertical="top" wrapText="1"/>
    </xf>
    <xf numFmtId="0" fontId="0" fillId="26" borderId="25" xfId="0" applyFont="1" applyFill="1" applyBorder="1" applyAlignment="1" applyProtection="1">
      <alignment horizontal="left" vertical="top" wrapText="1"/>
      <protection locked="0"/>
    </xf>
    <xf numFmtId="0" fontId="0" fillId="26" borderId="26" xfId="0" applyFont="1" applyFill="1" applyBorder="1" applyAlignment="1" applyProtection="1">
      <alignment horizontal="left" vertical="top" wrapText="1"/>
      <protection locked="0"/>
    </xf>
    <xf numFmtId="0" fontId="0" fillId="26" borderId="27" xfId="0" applyFont="1" applyFill="1" applyBorder="1" applyAlignment="1" applyProtection="1">
      <alignment horizontal="left" vertical="top" wrapText="1"/>
      <protection locked="0"/>
    </xf>
    <xf numFmtId="0" fontId="22" fillId="26" borderId="0" xfId="22" applyFont="1" applyFill="1" applyBorder="1" applyAlignment="1" applyProtection="1">
      <alignment horizontal="center" wrapText="1" shrinkToFit="1"/>
    </xf>
    <xf numFmtId="0" fontId="0" fillId="26" borderId="10" xfId="0" applyFont="1" applyFill="1" applyBorder="1" applyAlignment="1" applyProtection="1">
      <alignment horizontal="left" wrapText="1"/>
      <protection locked="0"/>
    </xf>
    <xf numFmtId="0" fontId="0" fillId="26" borderId="10" xfId="0" applyFont="1" applyFill="1" applyBorder="1" applyAlignment="1" applyProtection="1">
      <alignment horizontal="left"/>
      <protection locked="0"/>
    </xf>
    <xf numFmtId="0" fontId="0" fillId="26" borderId="0" xfId="0" applyFont="1" applyFill="1" applyBorder="1" applyAlignment="1" applyProtection="1">
      <alignment horizontal="center"/>
    </xf>
    <xf numFmtId="0" fontId="0" fillId="26" borderId="20" xfId="0" applyFont="1" applyFill="1" applyBorder="1" applyAlignment="1" applyProtection="1">
      <alignment horizontal="left" vertical="top"/>
      <protection locked="0"/>
    </xf>
    <xf numFmtId="0" fontId="0" fillId="26" borderId="21" xfId="0" applyFont="1" applyFill="1" applyBorder="1" applyAlignment="1" applyProtection="1">
      <alignment horizontal="left" vertical="top"/>
      <protection locked="0"/>
    </xf>
    <xf numFmtId="0" fontId="0" fillId="26" borderId="22" xfId="0" applyFont="1" applyFill="1" applyBorder="1" applyAlignment="1" applyProtection="1">
      <alignment horizontal="left" vertical="top"/>
      <protection locked="0"/>
    </xf>
    <xf numFmtId="0" fontId="28" fillId="26" borderId="10" xfId="0" applyFont="1" applyFill="1" applyBorder="1" applyAlignment="1" applyProtection="1">
      <alignment horizontal="left"/>
      <protection locked="0"/>
    </xf>
    <xf numFmtId="0" fontId="33" fillId="26" borderId="20" xfId="49" applyFont="1" applyFill="1" applyBorder="1" applyAlignment="1">
      <alignment horizontal="center" vertical="top"/>
    </xf>
    <xf numFmtId="0" fontId="33" fillId="26" borderId="21" xfId="49" applyFont="1" applyFill="1" applyBorder="1" applyAlignment="1">
      <alignment horizontal="center" vertical="top"/>
    </xf>
    <xf numFmtId="0" fontId="33" fillId="26" borderId="22" xfId="49" applyFont="1" applyFill="1" applyBorder="1" applyAlignment="1">
      <alignment horizontal="center" vertical="top"/>
    </xf>
    <xf numFmtId="0" fontId="32" fillId="26" borderId="11" xfId="49" applyFont="1" applyFill="1" applyBorder="1" applyAlignment="1">
      <alignment horizontal="center" vertical="top"/>
    </xf>
    <xf numFmtId="0" fontId="34" fillId="28" borderId="20" xfId="49" applyFont="1" applyFill="1" applyBorder="1" applyAlignment="1">
      <alignment horizontal="center" vertical="center" wrapText="1"/>
    </xf>
    <xf numFmtId="0" fontId="34" fillId="28" borderId="22" xfId="49" applyFont="1" applyFill="1" applyBorder="1" applyAlignment="1">
      <alignment horizontal="center" vertical="center" wrapText="1"/>
    </xf>
    <xf numFmtId="0" fontId="33" fillId="26" borderId="20" xfId="49" applyFont="1" applyFill="1" applyBorder="1" applyAlignment="1" applyProtection="1">
      <alignment horizontal="center" vertical="top" wrapText="1"/>
      <protection locked="0"/>
    </xf>
    <xf numFmtId="0" fontId="33" fillId="26" borderId="22" xfId="49" applyFont="1" applyFill="1" applyBorder="1" applyAlignment="1" applyProtection="1">
      <alignment horizontal="center" vertical="top" wrapText="1"/>
      <protection locked="0"/>
    </xf>
    <xf numFmtId="0" fontId="33" fillId="30" borderId="20" xfId="49" applyFont="1" applyFill="1" applyBorder="1" applyAlignment="1">
      <alignment horizontal="center" vertical="top" wrapText="1"/>
    </xf>
    <xf numFmtId="0" fontId="33" fillId="30" borderId="21" xfId="49" applyFont="1" applyFill="1" applyBorder="1" applyAlignment="1">
      <alignment horizontal="center" vertical="top" wrapText="1"/>
    </xf>
    <xf numFmtId="0" fontId="33" fillId="30" borderId="22" xfId="49" applyFont="1" applyFill="1" applyBorder="1" applyAlignment="1">
      <alignment horizontal="center" vertical="top" wrapText="1"/>
    </xf>
    <xf numFmtId="10" fontId="33" fillId="30" borderId="20" xfId="49" applyNumberFormat="1" applyFont="1" applyFill="1" applyBorder="1" applyAlignment="1">
      <alignment horizontal="center" vertical="top" wrapText="1"/>
    </xf>
    <xf numFmtId="10" fontId="33" fillId="30" borderId="21" xfId="49" applyNumberFormat="1" applyFont="1" applyFill="1" applyBorder="1" applyAlignment="1">
      <alignment horizontal="center" vertical="top" wrapText="1"/>
    </xf>
    <xf numFmtId="10" fontId="33" fillId="30" borderId="22" xfId="49" applyNumberFormat="1" applyFont="1" applyFill="1" applyBorder="1" applyAlignment="1">
      <alignment horizontal="center" vertical="top" wrapText="1"/>
    </xf>
    <xf numFmtId="0" fontId="33" fillId="26" borderId="11" xfId="49" applyFont="1" applyFill="1" applyBorder="1" applyAlignment="1">
      <alignment horizontal="center" vertical="top" wrapText="1"/>
    </xf>
    <xf numFmtId="0" fontId="33" fillId="26" borderId="11" xfId="49" applyFont="1" applyFill="1" applyBorder="1" applyAlignment="1">
      <alignment horizontal="left" vertical="top" wrapText="1"/>
    </xf>
    <xf numFmtId="0" fontId="33" fillId="26" borderId="11" xfId="49" applyFont="1" applyFill="1" applyBorder="1" applyAlignment="1">
      <alignment horizontal="justify" vertical="top" wrapText="1"/>
    </xf>
    <xf numFmtId="0" fontId="32" fillId="26" borderId="11" xfId="49" applyFont="1" applyFill="1" applyBorder="1" applyAlignment="1">
      <alignment horizontal="left" vertical="top" wrapText="1"/>
    </xf>
    <xf numFmtId="0" fontId="32" fillId="26" borderId="23" xfId="49" applyFont="1" applyFill="1" applyBorder="1" applyAlignment="1">
      <alignment horizontal="center" vertical="top" wrapText="1"/>
    </xf>
    <xf numFmtId="0" fontId="32" fillId="26" borderId="12" xfId="49" applyFont="1" applyFill="1" applyBorder="1" applyAlignment="1">
      <alignment horizontal="center" vertical="top" wrapText="1"/>
    </xf>
    <xf numFmtId="0" fontId="32" fillId="26" borderId="11" xfId="49" applyFont="1" applyFill="1" applyBorder="1" applyAlignment="1">
      <alignment horizontal="center" vertical="top" wrapText="1"/>
    </xf>
    <xf numFmtId="0" fontId="33" fillId="31" borderId="20" xfId="49" applyFont="1" applyFill="1" applyBorder="1" applyAlignment="1">
      <alignment horizontal="center" vertical="top" wrapText="1"/>
    </xf>
    <xf numFmtId="0" fontId="33" fillId="31" borderId="22" xfId="49" applyFont="1" applyFill="1" applyBorder="1" applyAlignment="1">
      <alignment horizontal="center" vertical="top" wrapText="1"/>
    </xf>
    <xf numFmtId="0" fontId="33" fillId="26" borderId="23" xfId="49" applyFont="1" applyFill="1" applyBorder="1" applyAlignment="1">
      <alignment horizontal="left" vertical="top" wrapText="1"/>
    </xf>
    <xf numFmtId="0" fontId="33" fillId="26" borderId="12" xfId="49" applyFont="1" applyFill="1" applyBorder="1" applyAlignment="1">
      <alignment horizontal="left" vertical="top" wrapText="1"/>
    </xf>
    <xf numFmtId="0" fontId="32" fillId="26" borderId="23" xfId="49" applyFont="1" applyFill="1" applyBorder="1" applyAlignment="1">
      <alignment horizontal="left" vertical="top" wrapText="1"/>
    </xf>
    <xf numFmtId="0" fontId="32" fillId="26" borderId="12" xfId="49" applyFont="1" applyFill="1" applyBorder="1" applyAlignment="1">
      <alignment horizontal="left" vertical="top" wrapText="1"/>
    </xf>
    <xf numFmtId="0" fontId="33" fillId="26" borderId="24" xfId="49" applyFont="1" applyFill="1" applyBorder="1" applyAlignment="1">
      <alignment horizontal="left" vertical="top" wrapText="1"/>
    </xf>
    <xf numFmtId="0" fontId="32" fillId="26" borderId="24" xfId="49" applyFont="1" applyFill="1" applyBorder="1" applyAlignment="1">
      <alignment horizontal="left" vertical="top" wrapText="1"/>
    </xf>
    <xf numFmtId="0" fontId="32" fillId="26" borderId="24" xfId="49" applyFont="1" applyFill="1" applyBorder="1" applyAlignment="1">
      <alignment horizontal="center" vertical="top" wrapText="1"/>
    </xf>
    <xf numFmtId="0" fontId="32" fillId="26" borderId="12" xfId="49" applyFont="1" applyFill="1" applyBorder="1" applyAlignment="1">
      <alignment horizontal="center" vertical="top"/>
    </xf>
    <xf numFmtId="0" fontId="32" fillId="26" borderId="24" xfId="49" applyFont="1" applyFill="1" applyBorder="1" applyAlignment="1">
      <alignment horizontal="center" vertical="top"/>
    </xf>
    <xf numFmtId="0" fontId="33" fillId="0" borderId="20" xfId="49" applyFont="1" applyFill="1" applyBorder="1" applyAlignment="1" applyProtection="1">
      <alignment horizontal="center" vertical="top" wrapText="1"/>
      <protection locked="0"/>
    </xf>
    <xf numFmtId="0" fontId="33" fillId="0" borderId="22" xfId="49" applyFont="1" applyFill="1" applyBorder="1" applyAlignment="1" applyProtection="1">
      <alignment horizontal="center" vertical="top" wrapText="1"/>
      <protection locked="0"/>
    </xf>
    <xf numFmtId="0" fontId="33" fillId="31" borderId="11" xfId="49" applyFont="1" applyFill="1" applyBorder="1" applyAlignment="1">
      <alignment horizontal="center" vertical="top" wrapText="1"/>
    </xf>
    <xf numFmtId="0" fontId="33" fillId="26" borderId="11" xfId="49" applyFont="1" applyFill="1" applyBorder="1" applyAlignment="1">
      <alignment horizontal="center" vertical="top"/>
    </xf>
    <xf numFmtId="0" fontId="35" fillId="28" borderId="11" xfId="49" applyFont="1" applyFill="1" applyBorder="1" applyAlignment="1">
      <alignment horizontal="center" vertical="center" wrapText="1"/>
    </xf>
    <xf numFmtId="0" fontId="31" fillId="26" borderId="20" xfId="49" applyFont="1" applyFill="1" applyBorder="1" applyAlignment="1">
      <alignment horizontal="right" vertical="center" wrapText="1"/>
    </xf>
    <xf numFmtId="0" fontId="31" fillId="26" borderId="21" xfId="49" applyFont="1" applyFill="1" applyBorder="1" applyAlignment="1">
      <alignment horizontal="right" vertical="center" wrapText="1"/>
    </xf>
    <xf numFmtId="0" fontId="31" fillId="26" borderId="22" xfId="49" applyFont="1" applyFill="1" applyBorder="1" applyAlignment="1">
      <alignment horizontal="right" vertical="center" wrapText="1"/>
    </xf>
    <xf numFmtId="0" fontId="0" fillId="26" borderId="0" xfId="0" applyFont="1" applyFill="1" applyAlignment="1" applyProtection="1">
      <alignment vertical="center"/>
      <protection locked="0"/>
    </xf>
    <xf numFmtId="49" fontId="0" fillId="26" borderId="0" xfId="0" applyNumberFormat="1" applyFont="1" applyFill="1" applyProtection="1">
      <protection locked="0"/>
    </xf>
    <xf numFmtId="0" fontId="0" fillId="0" borderId="0" xfId="0" applyFont="1" applyProtection="1">
      <protection locked="0"/>
    </xf>
    <xf numFmtId="0" fontId="0" fillId="0" borderId="0" xfId="0" applyProtection="1">
      <protection locked="0"/>
    </xf>
  </cellXfs>
  <cellStyles count="50">
    <cellStyle name="20% - 輔色1" xfId="2" xr:uid="{00000000-0005-0000-0000-000000000000}"/>
    <cellStyle name="20% - 輔色2" xfId="3" xr:uid="{00000000-0005-0000-0000-000001000000}"/>
    <cellStyle name="20% - 輔色3" xfId="4" xr:uid="{00000000-0005-0000-0000-000002000000}"/>
    <cellStyle name="20% - 輔色4" xfId="5" xr:uid="{00000000-0005-0000-0000-000003000000}"/>
    <cellStyle name="20% - 輔色5" xfId="6" xr:uid="{00000000-0005-0000-0000-000004000000}"/>
    <cellStyle name="20% - 輔色6" xfId="7" xr:uid="{00000000-0005-0000-0000-000005000000}"/>
    <cellStyle name="40% - 輔色1" xfId="8" xr:uid="{00000000-0005-0000-0000-000006000000}"/>
    <cellStyle name="40% - 輔色2" xfId="9" xr:uid="{00000000-0005-0000-0000-000007000000}"/>
    <cellStyle name="40% - 輔色3" xfId="10" xr:uid="{00000000-0005-0000-0000-000008000000}"/>
    <cellStyle name="40% - 輔色4" xfId="11" xr:uid="{00000000-0005-0000-0000-000009000000}"/>
    <cellStyle name="40% - 輔色5" xfId="12" xr:uid="{00000000-0005-0000-0000-00000A000000}"/>
    <cellStyle name="40% - 輔色6" xfId="13" xr:uid="{00000000-0005-0000-0000-00000B000000}"/>
    <cellStyle name="60% - 輔色1" xfId="14" xr:uid="{00000000-0005-0000-0000-00000C000000}"/>
    <cellStyle name="60% - 輔色2" xfId="15" xr:uid="{00000000-0005-0000-0000-00000D000000}"/>
    <cellStyle name="60% - 輔色3" xfId="16" xr:uid="{00000000-0005-0000-0000-00000E000000}"/>
    <cellStyle name="60% - 輔色4" xfId="17" xr:uid="{00000000-0005-0000-0000-00000F000000}"/>
    <cellStyle name="60% - 輔色5" xfId="18" xr:uid="{00000000-0005-0000-0000-000010000000}"/>
    <cellStyle name="60% - 輔色6" xfId="19" xr:uid="{00000000-0005-0000-0000-000011000000}"/>
    <cellStyle name="Normal" xfId="0" builtinId="0"/>
    <cellStyle name="Normal 2" xfId="20" xr:uid="{00000000-0005-0000-0000-000014000000}"/>
    <cellStyle name="Normal 3" xfId="21" xr:uid="{00000000-0005-0000-0000-000015000000}"/>
    <cellStyle name="Normal 4" xfId="1" xr:uid="{00000000-0005-0000-0000-000016000000}"/>
    <cellStyle name="Normal 4 2" xfId="47" xr:uid="{00000000-0005-0000-0000-000017000000}"/>
    <cellStyle name="Normal 5" xfId="49" xr:uid="{FB9C479E-293B-4810-849C-381DFB80793A}"/>
    <cellStyle name="Normal_Sheet1" xfId="22" xr:uid="{00000000-0005-0000-0000-000018000000}"/>
    <cellStyle name="Percent" xfId="48" builtinId="5"/>
    <cellStyle name="Percent 2" xfId="23" xr:uid="{00000000-0005-0000-0000-00001A000000}"/>
    <cellStyle name="中等" xfId="24" xr:uid="{00000000-0005-0000-0000-00001B000000}"/>
    <cellStyle name="備註" xfId="25" xr:uid="{00000000-0005-0000-0000-00001C000000}"/>
    <cellStyle name="合計" xfId="26" xr:uid="{00000000-0005-0000-0000-00001D000000}"/>
    <cellStyle name="壞" xfId="27" xr:uid="{00000000-0005-0000-0000-00001E000000}"/>
    <cellStyle name="好" xfId="28" xr:uid="{00000000-0005-0000-0000-00001F000000}"/>
    <cellStyle name="標題" xfId="29" xr:uid="{00000000-0005-0000-0000-000020000000}"/>
    <cellStyle name="標題 1" xfId="30" xr:uid="{00000000-0005-0000-0000-000021000000}"/>
    <cellStyle name="標題 2" xfId="31" xr:uid="{00000000-0005-0000-0000-000022000000}"/>
    <cellStyle name="標題 3" xfId="32" xr:uid="{00000000-0005-0000-0000-000023000000}"/>
    <cellStyle name="標題 4" xfId="33" xr:uid="{00000000-0005-0000-0000-000024000000}"/>
    <cellStyle name="檢查儲存格" xfId="34" xr:uid="{00000000-0005-0000-0000-000025000000}"/>
    <cellStyle name="計算方式" xfId="35" xr:uid="{00000000-0005-0000-0000-000026000000}"/>
    <cellStyle name="說明文字" xfId="36" xr:uid="{00000000-0005-0000-0000-000027000000}"/>
    <cellStyle name="警告文字" xfId="37" xr:uid="{00000000-0005-0000-0000-000028000000}"/>
    <cellStyle name="輔色1" xfId="38" xr:uid="{00000000-0005-0000-0000-000029000000}"/>
    <cellStyle name="輔色2" xfId="39" xr:uid="{00000000-0005-0000-0000-00002A000000}"/>
    <cellStyle name="輔色3" xfId="40" xr:uid="{00000000-0005-0000-0000-00002B000000}"/>
    <cellStyle name="輔色4" xfId="41" xr:uid="{00000000-0005-0000-0000-00002C000000}"/>
    <cellStyle name="輔色5" xfId="42" xr:uid="{00000000-0005-0000-0000-00002D000000}"/>
    <cellStyle name="輔色6" xfId="43" xr:uid="{00000000-0005-0000-0000-00002E000000}"/>
    <cellStyle name="輸入" xfId="44" xr:uid="{00000000-0005-0000-0000-00002F000000}"/>
    <cellStyle name="輸出" xfId="45" xr:uid="{00000000-0005-0000-0000-000030000000}"/>
    <cellStyle name="連結的儲存格" xfId="46" xr:uid="{00000000-0005-0000-0000-000031000000}"/>
  </cellStyles>
  <dxfs count="12">
    <dxf>
      <font>
        <color theme="0"/>
      </font>
    </dxf>
    <dxf>
      <font>
        <b/>
        <i val="0"/>
        <color rgb="FF9C0006"/>
      </font>
    </dxf>
    <dxf>
      <font>
        <color rgb="FF9C0006"/>
      </font>
      <fill>
        <patternFill>
          <bgColor rgb="FFFFC7CE"/>
        </patternFill>
      </fill>
    </dxf>
    <dxf>
      <font>
        <color rgb="FF006100"/>
      </font>
      <fill>
        <patternFill>
          <bgColor rgb="FFC6EFCE"/>
        </patternFill>
      </fill>
    </dxf>
    <dxf>
      <font>
        <color theme="7" tint="-0.499984740745262"/>
      </font>
      <fill>
        <patternFill>
          <bgColor rgb="FFD6C586"/>
        </patternFill>
      </fill>
    </dxf>
    <dxf>
      <font>
        <color theme="0" tint="-0.499984740745262"/>
      </font>
      <fill>
        <patternFill>
          <bgColor theme="0" tint="-4.9989318521683403E-2"/>
        </patternFill>
      </fill>
    </dxf>
    <dxf>
      <font>
        <color theme="7" tint="-0.24994659260841701"/>
      </font>
      <fill>
        <patternFill patternType="none">
          <bgColor auto="1"/>
        </patternFill>
      </fill>
    </dxf>
    <dxf>
      <font>
        <color theme="0" tint="-0.499984740745262"/>
      </font>
      <fill>
        <patternFill patternType="solid">
          <bgColor theme="0"/>
        </patternFill>
      </fill>
    </dxf>
    <dxf>
      <font>
        <color rgb="FFFF0000"/>
      </font>
      <fill>
        <patternFill patternType="none">
          <bgColor auto="1"/>
        </patternFill>
      </fill>
    </dxf>
    <dxf>
      <font>
        <color rgb="FF9C0006"/>
      </font>
      <fill>
        <patternFill>
          <bgColor rgb="FFFFC7CE"/>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CCFF99"/>
      <color rgb="FFFF5050"/>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Drop" dropStyle="combo" dx="22" fmlaRange="'pull down list'!$AD$2:$AD$3" noThreeD="1" sel="1" val="0"/>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Drop" dropStyle="combo" dx="22" fmlaRange="'pull down list'!$AF$2:$AF$5" noThreeD="1" sel="1" val="0"/>
</file>

<file path=xl/ctrlProps/ctrlProp7.xml><?xml version="1.0" encoding="utf-8"?>
<formControlPr xmlns="http://schemas.microsoft.com/office/spreadsheetml/2009/9/main" objectType="Drop" dropStyle="combo" dx="22" fmlaRange="'pull down list'!$E$2:$E$4" noThreeD="1" sel="1" val="0"/>
</file>

<file path=xl/ctrlProps/ctrlProp8.xml><?xml version="1.0" encoding="utf-8"?>
<formControlPr xmlns="http://schemas.microsoft.com/office/spreadsheetml/2009/9/main" objectType="Drop" dropStyle="combo" dx="22" fmlaRange="'pull down list'!$E$2:$E$4" noThreeD="1" sel="0" val="0"/>
</file>

<file path=xl/ctrlProps/ctrlProp9.xml><?xml version="1.0" encoding="utf-8"?>
<formControlPr xmlns="http://schemas.microsoft.com/office/spreadsheetml/2009/9/main" objectType="Drop" dropStyle="combo" dx="22" fmlaRange="'pull down list'!$E$2:$E$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29</xdr:row>
          <xdr:rowOff>142875</xdr:rowOff>
        </xdr:from>
        <xdr:to>
          <xdr:col>0</xdr:col>
          <xdr:colOff>19050</xdr:colOff>
          <xdr:row>31</xdr:row>
          <xdr:rowOff>38100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152400</xdr:rowOff>
        </xdr:from>
        <xdr:to>
          <xdr:col>0</xdr:col>
          <xdr:colOff>38100</xdr:colOff>
          <xdr:row>40</xdr:row>
          <xdr:rowOff>114299</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41</xdr:row>
          <xdr:rowOff>95250</xdr:rowOff>
        </xdr:from>
        <xdr:to>
          <xdr:col>3</xdr:col>
          <xdr:colOff>9525</xdr:colOff>
          <xdr:row>43</xdr:row>
          <xdr:rowOff>104775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44</xdr:row>
          <xdr:rowOff>95250</xdr:rowOff>
        </xdr:from>
        <xdr:to>
          <xdr:col>3</xdr:col>
          <xdr:colOff>9525</xdr:colOff>
          <xdr:row>46</xdr:row>
          <xdr:rowOff>104775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45</xdr:row>
          <xdr:rowOff>95250</xdr:rowOff>
        </xdr:from>
        <xdr:to>
          <xdr:col>3</xdr:col>
          <xdr:colOff>9525</xdr:colOff>
          <xdr:row>47</xdr:row>
          <xdr:rowOff>104775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762000</xdr:colOff>
          <xdr:row>7</xdr:row>
          <xdr:rowOff>85725</xdr:rowOff>
        </xdr:from>
        <xdr:to>
          <xdr:col>9</xdr:col>
          <xdr:colOff>171450</xdr:colOff>
          <xdr:row>8</xdr:row>
          <xdr:rowOff>76200</xdr:rowOff>
        </xdr:to>
        <xdr:sp macro="" textlink="">
          <xdr:nvSpPr>
            <xdr:cNvPr id="5166" name="Drop Down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20</xdr:row>
          <xdr:rowOff>47625</xdr:rowOff>
        </xdr:from>
        <xdr:to>
          <xdr:col>6</xdr:col>
          <xdr:colOff>342900</xdr:colOff>
          <xdr:row>21</xdr:row>
          <xdr:rowOff>9525</xdr:rowOff>
        </xdr:to>
        <xdr:sp macro="" textlink="">
          <xdr:nvSpPr>
            <xdr:cNvPr id="5169" name="Drop Down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22</xdr:row>
          <xdr:rowOff>9525</xdr:rowOff>
        </xdr:from>
        <xdr:to>
          <xdr:col>6</xdr:col>
          <xdr:colOff>371475</xdr:colOff>
          <xdr:row>22</xdr:row>
          <xdr:rowOff>152400</xdr:rowOff>
        </xdr:to>
        <xdr:sp macro="" textlink="">
          <xdr:nvSpPr>
            <xdr:cNvPr id="5170" name="Drop Down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1019175</xdr:colOff>
          <xdr:row>52</xdr:row>
          <xdr:rowOff>9525</xdr:rowOff>
        </xdr:from>
        <xdr:to>
          <xdr:col>7</xdr:col>
          <xdr:colOff>314325</xdr:colOff>
          <xdr:row>52</xdr:row>
          <xdr:rowOff>152400</xdr:rowOff>
        </xdr:to>
        <xdr:sp macro="" textlink="">
          <xdr:nvSpPr>
            <xdr:cNvPr id="5181" name="Drop Down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46</xdr:row>
          <xdr:rowOff>133350</xdr:rowOff>
        </xdr:from>
        <xdr:to>
          <xdr:col>3</xdr:col>
          <xdr:colOff>38100</xdr:colOff>
          <xdr:row>48</xdr:row>
          <xdr:rowOff>47625</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1038225</xdr:colOff>
          <xdr:row>6</xdr:row>
          <xdr:rowOff>9525</xdr:rowOff>
        </xdr:from>
        <xdr:to>
          <xdr:col>7</xdr:col>
          <xdr:colOff>485775</xdr:colOff>
          <xdr:row>7</xdr:row>
          <xdr:rowOff>38100</xdr:rowOff>
        </xdr:to>
        <xdr:sp macro="" textlink="">
          <xdr:nvSpPr>
            <xdr:cNvPr id="5185" name="Drop Down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30</xdr:row>
          <xdr:rowOff>47625</xdr:rowOff>
        </xdr:from>
        <xdr:to>
          <xdr:col>3</xdr:col>
          <xdr:colOff>38100</xdr:colOff>
          <xdr:row>31</xdr:row>
          <xdr:rowOff>38100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31</xdr:row>
          <xdr:rowOff>66675</xdr:rowOff>
        </xdr:from>
        <xdr:to>
          <xdr:col>3</xdr:col>
          <xdr:colOff>38100</xdr:colOff>
          <xdr:row>33</xdr:row>
          <xdr:rowOff>47625</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36</xdr:row>
          <xdr:rowOff>57150</xdr:rowOff>
        </xdr:from>
        <xdr:to>
          <xdr:col>3</xdr:col>
          <xdr:colOff>38100</xdr:colOff>
          <xdr:row>37</xdr:row>
          <xdr:rowOff>38099</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37</xdr:row>
          <xdr:rowOff>28575</xdr:rowOff>
        </xdr:from>
        <xdr:to>
          <xdr:col>3</xdr:col>
          <xdr:colOff>38100</xdr:colOff>
          <xdr:row>38</xdr:row>
          <xdr:rowOff>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190"/>
  <sheetViews>
    <sheetView tabSelected="1" zoomScaleNormal="100" zoomScaleSheetLayoutView="85" workbookViewId="0">
      <selection activeCell="D3" sqref="D3:I3"/>
    </sheetView>
  </sheetViews>
  <sheetFormatPr defaultRowHeight="15"/>
  <cols>
    <col min="1" max="1" width="4.7109375" style="1" customWidth="1"/>
    <col min="2" max="2" width="7.140625" style="1" customWidth="1"/>
    <col min="3" max="3" width="16.28515625" style="1" customWidth="1"/>
    <col min="4" max="5" width="15.42578125" style="1" customWidth="1"/>
    <col min="6" max="6" width="18" style="1" customWidth="1"/>
    <col min="7" max="7" width="18.42578125" style="1" customWidth="1"/>
    <col min="8" max="8" width="19" style="1" customWidth="1"/>
    <col min="9" max="9" width="13.42578125" style="1" customWidth="1"/>
    <col min="10" max="10" width="14.140625" style="1" customWidth="1"/>
    <col min="11" max="11" width="9.140625" style="1" customWidth="1"/>
    <col min="12" max="16384" width="9.140625" style="1"/>
  </cols>
  <sheetData>
    <row r="1" spans="1:10" ht="33" customHeight="1">
      <c r="A1" s="149" t="s">
        <v>501</v>
      </c>
      <c r="B1" s="149"/>
      <c r="C1" s="149"/>
      <c r="D1" s="149"/>
      <c r="E1" s="149"/>
      <c r="F1" s="149"/>
      <c r="G1" s="149"/>
      <c r="H1" s="149"/>
      <c r="I1" s="149"/>
      <c r="J1" s="149"/>
    </row>
    <row r="2" spans="1:10" ht="15.75">
      <c r="A2" s="50"/>
      <c r="B2" s="51"/>
      <c r="C2" s="51"/>
      <c r="D2" s="51"/>
      <c r="E2" s="51"/>
      <c r="F2" s="51"/>
      <c r="G2" s="51"/>
      <c r="H2" s="51"/>
      <c r="I2" s="51"/>
      <c r="J2" s="51"/>
    </row>
    <row r="3" spans="1:10" ht="31.5" customHeight="1">
      <c r="A3" s="30"/>
      <c r="B3" s="51" t="s">
        <v>14</v>
      </c>
      <c r="C3" s="51"/>
      <c r="D3" s="150"/>
      <c r="E3" s="150"/>
      <c r="F3" s="150"/>
      <c r="G3" s="150"/>
      <c r="H3" s="150"/>
      <c r="I3" s="150"/>
      <c r="J3" s="51"/>
    </row>
    <row r="4" spans="1:10" ht="5.25" customHeight="1">
      <c r="A4" s="30"/>
      <c r="B4" s="51"/>
      <c r="C4" s="51"/>
      <c r="D4" s="51"/>
      <c r="E4" s="51"/>
      <c r="F4" s="51"/>
      <c r="G4" s="51"/>
      <c r="H4" s="51"/>
      <c r="I4" s="51"/>
      <c r="J4" s="51"/>
    </row>
    <row r="5" spans="1:10">
      <c r="A5" s="30"/>
      <c r="B5" s="51" t="s">
        <v>18</v>
      </c>
      <c r="C5" s="51"/>
      <c r="D5" s="151"/>
      <c r="E5" s="151"/>
      <c r="F5" s="151"/>
      <c r="G5" s="151"/>
      <c r="H5" s="151"/>
      <c r="I5" s="151"/>
      <c r="J5" s="51"/>
    </row>
    <row r="6" spans="1:10" ht="5.25" customHeight="1">
      <c r="A6" s="30"/>
      <c r="B6" s="51"/>
      <c r="C6" s="51"/>
      <c r="D6" s="51"/>
      <c r="E6" s="51"/>
      <c r="F6" s="51"/>
      <c r="G6" s="51"/>
      <c r="H6" s="51"/>
      <c r="I6" s="51"/>
      <c r="J6" s="51"/>
    </row>
    <row r="7" spans="1:10">
      <c r="A7" s="30"/>
      <c r="B7" s="51" t="s">
        <v>112</v>
      </c>
      <c r="C7" s="51"/>
      <c r="D7" s="144"/>
      <c r="E7" s="144"/>
      <c r="F7" s="144"/>
      <c r="G7" s="144"/>
      <c r="H7" s="144"/>
      <c r="I7" s="144"/>
      <c r="J7" s="51"/>
    </row>
    <row r="8" spans="1:10" ht="18" customHeight="1">
      <c r="A8" s="30"/>
      <c r="B8" s="51" t="s">
        <v>15</v>
      </c>
      <c r="C8" s="51"/>
      <c r="D8" s="51"/>
      <c r="E8" s="51"/>
      <c r="F8" s="152"/>
      <c r="G8" s="152"/>
      <c r="H8" s="152"/>
      <c r="I8" s="152"/>
      <c r="J8" s="51"/>
    </row>
    <row r="9" spans="1:10">
      <c r="A9" s="30"/>
      <c r="B9" s="51"/>
      <c r="C9" s="51"/>
      <c r="D9" s="51"/>
      <c r="E9" s="51"/>
      <c r="F9" s="51"/>
      <c r="G9" s="51"/>
      <c r="H9" s="51"/>
      <c r="I9" s="51"/>
      <c r="J9" s="51"/>
    </row>
    <row r="10" spans="1:10">
      <c r="A10" s="30"/>
      <c r="B10" s="56" t="s">
        <v>109</v>
      </c>
      <c r="C10" s="51"/>
      <c r="D10" s="51"/>
      <c r="E10" s="51"/>
      <c r="F10" s="51"/>
      <c r="G10" s="51"/>
      <c r="H10" s="51"/>
      <c r="I10" s="51"/>
      <c r="J10" s="51"/>
    </row>
    <row r="11" spans="1:10" ht="8.25" customHeight="1">
      <c r="A11" s="30"/>
      <c r="B11" s="56"/>
      <c r="C11" s="51"/>
      <c r="D11" s="51"/>
      <c r="E11" s="51"/>
      <c r="F11" s="51"/>
      <c r="G11" s="51"/>
      <c r="H11" s="51"/>
      <c r="I11" s="51"/>
      <c r="J11" s="51"/>
    </row>
    <row r="12" spans="1:10">
      <c r="A12" s="31"/>
      <c r="B12" s="54" t="s">
        <v>100</v>
      </c>
      <c r="C12" s="51" t="s">
        <v>11</v>
      </c>
      <c r="D12" s="51"/>
      <c r="E12" s="51"/>
      <c r="F12" s="51"/>
      <c r="G12" s="51"/>
      <c r="H12" s="51"/>
      <c r="I12" s="51"/>
      <c r="J12" s="51"/>
    </row>
    <row r="13" spans="1:10" ht="15.75" thickBot="1">
      <c r="A13" s="52"/>
      <c r="B13" s="51"/>
      <c r="C13" s="51"/>
      <c r="D13" s="51"/>
      <c r="E13" s="51"/>
      <c r="F13" s="51"/>
      <c r="G13" s="51"/>
      <c r="H13" s="51"/>
      <c r="I13" s="51"/>
      <c r="J13" s="51"/>
    </row>
    <row r="14" spans="1:10" ht="72" customHeight="1" thickBot="1">
      <c r="A14" s="52"/>
      <c r="B14" s="51"/>
      <c r="C14" s="146" t="s">
        <v>128</v>
      </c>
      <c r="D14" s="147"/>
      <c r="E14" s="147"/>
      <c r="F14" s="147"/>
      <c r="G14" s="147"/>
      <c r="H14" s="147"/>
      <c r="I14" s="148"/>
      <c r="J14" s="51"/>
    </row>
    <row r="15" spans="1:10">
      <c r="A15" s="52"/>
      <c r="B15" s="51"/>
      <c r="C15" s="51"/>
      <c r="D15" s="51"/>
      <c r="E15" s="51"/>
      <c r="F15" s="51"/>
      <c r="G15" s="51"/>
      <c r="H15" s="51"/>
      <c r="I15" s="51"/>
      <c r="J15" s="51"/>
    </row>
    <row r="16" spans="1:10">
      <c r="A16" s="52"/>
      <c r="B16" s="54" t="s">
        <v>101</v>
      </c>
      <c r="C16" s="51" t="s">
        <v>88</v>
      </c>
      <c r="D16" s="64"/>
      <c r="E16" s="51" t="s">
        <v>45</v>
      </c>
      <c r="F16" s="51"/>
      <c r="G16" s="51"/>
      <c r="H16" s="51"/>
      <c r="I16" s="51"/>
      <c r="J16" s="51"/>
    </row>
    <row r="17" spans="1:10">
      <c r="A17" s="52"/>
      <c r="B17" s="54"/>
      <c r="C17" s="51"/>
      <c r="D17" s="51"/>
      <c r="E17" s="51"/>
      <c r="F17" s="51"/>
      <c r="G17" s="51"/>
      <c r="H17" s="51"/>
      <c r="I17" s="51"/>
      <c r="J17" s="51"/>
    </row>
    <row r="18" spans="1:10">
      <c r="A18" s="52"/>
      <c r="B18" s="54" t="s">
        <v>102</v>
      </c>
      <c r="C18" s="51" t="s">
        <v>98</v>
      </c>
      <c r="D18" s="51"/>
      <c r="E18" s="51"/>
      <c r="F18" s="156"/>
      <c r="G18" s="156"/>
      <c r="H18" s="156"/>
      <c r="I18" s="51"/>
      <c r="J18" s="51"/>
    </row>
    <row r="19" spans="1:10">
      <c r="A19" s="52"/>
      <c r="B19" s="54"/>
      <c r="C19" s="51" t="s">
        <v>99</v>
      </c>
      <c r="D19" s="51"/>
      <c r="E19" s="51"/>
      <c r="F19" s="156"/>
      <c r="G19" s="156"/>
      <c r="H19" s="156"/>
      <c r="I19" s="51" t="s">
        <v>44</v>
      </c>
      <c r="J19" s="51"/>
    </row>
    <row r="20" spans="1:10">
      <c r="A20" s="52"/>
      <c r="B20" s="54"/>
      <c r="C20" s="51"/>
      <c r="D20" s="51"/>
      <c r="E20" s="51"/>
      <c r="F20" s="51"/>
      <c r="G20" s="51"/>
      <c r="H20" s="51"/>
      <c r="I20" s="51"/>
      <c r="J20" s="51"/>
    </row>
    <row r="21" spans="1:10">
      <c r="A21" s="52"/>
      <c r="B21" s="54" t="s">
        <v>103</v>
      </c>
      <c r="C21" s="51" t="s">
        <v>19</v>
      </c>
      <c r="D21" s="51"/>
      <c r="E21" s="51"/>
      <c r="F21" s="51"/>
      <c r="G21" s="51"/>
      <c r="H21" s="51"/>
      <c r="I21" s="51"/>
      <c r="J21" s="51"/>
    </row>
    <row r="22" spans="1:10">
      <c r="A22" s="52"/>
      <c r="B22" s="54"/>
      <c r="C22" s="51"/>
      <c r="D22" s="51"/>
      <c r="E22" s="51"/>
      <c r="F22" s="51"/>
      <c r="G22" s="51"/>
      <c r="H22" s="51"/>
      <c r="I22" s="51"/>
      <c r="J22" s="51"/>
    </row>
    <row r="23" spans="1:10">
      <c r="A23" s="52"/>
      <c r="B23" s="54" t="s">
        <v>104</v>
      </c>
      <c r="C23" s="51" t="s">
        <v>12</v>
      </c>
      <c r="D23" s="51"/>
      <c r="E23" s="51"/>
      <c r="F23" s="51"/>
      <c r="G23" s="51"/>
      <c r="H23" s="51"/>
      <c r="I23" s="51"/>
      <c r="J23" s="51"/>
    </row>
    <row r="24" spans="1:10">
      <c r="A24" s="52"/>
      <c r="B24" s="54"/>
      <c r="C24" s="51"/>
      <c r="D24" s="51"/>
      <c r="E24" s="51"/>
      <c r="F24" s="51"/>
      <c r="G24" s="51"/>
      <c r="H24" s="51"/>
      <c r="I24" s="51"/>
      <c r="J24" s="51"/>
    </row>
    <row r="25" spans="1:10">
      <c r="A25" s="52"/>
      <c r="B25" s="54" t="s">
        <v>105</v>
      </c>
      <c r="C25" s="51" t="s">
        <v>89</v>
      </c>
      <c r="E25" s="55"/>
      <c r="F25" s="55"/>
      <c r="G25" s="55"/>
      <c r="H25" s="55"/>
      <c r="I25" s="55"/>
      <c r="J25" s="55"/>
    </row>
    <row r="26" spans="1:10">
      <c r="A26" s="52"/>
      <c r="B26" s="57" t="s">
        <v>110</v>
      </c>
      <c r="C26" s="145" t="s">
        <v>111</v>
      </c>
      <c r="D26" s="145"/>
      <c r="E26" s="145"/>
      <c r="F26" s="145"/>
      <c r="G26" s="145"/>
      <c r="H26" s="145"/>
      <c r="I26" s="145"/>
      <c r="J26" s="55"/>
    </row>
    <row r="27" spans="1:10">
      <c r="A27" s="52"/>
      <c r="B27" s="54"/>
      <c r="C27" s="145"/>
      <c r="D27" s="145"/>
      <c r="E27" s="145"/>
      <c r="F27" s="145"/>
      <c r="G27" s="145"/>
      <c r="H27" s="145"/>
      <c r="I27" s="145"/>
      <c r="J27" s="55"/>
    </row>
    <row r="28" spans="1:10">
      <c r="A28" s="52"/>
      <c r="B28" s="57" t="s">
        <v>110</v>
      </c>
      <c r="C28" s="51" t="s">
        <v>125</v>
      </c>
      <c r="D28" s="51"/>
      <c r="E28" s="55"/>
      <c r="F28" s="55"/>
      <c r="G28" s="55"/>
      <c r="H28" s="55"/>
      <c r="I28" s="55"/>
      <c r="J28" s="55"/>
    </row>
    <row r="29" spans="1:10" ht="19.5" customHeight="1">
      <c r="A29" s="33"/>
      <c r="B29" s="54"/>
      <c r="C29" s="51"/>
      <c r="D29" s="51" t="s">
        <v>90</v>
      </c>
      <c r="E29" s="51"/>
      <c r="F29" s="68"/>
      <c r="G29" s="51" t="s">
        <v>126</v>
      </c>
      <c r="H29" s="51"/>
      <c r="I29" s="51"/>
      <c r="J29" s="51"/>
    </row>
    <row r="30" spans="1:10" ht="19.5" customHeight="1">
      <c r="A30" s="30"/>
      <c r="B30" s="54"/>
      <c r="C30" s="51"/>
      <c r="D30" s="51" t="s">
        <v>91</v>
      </c>
      <c r="E30" s="51"/>
      <c r="F30" s="69"/>
      <c r="G30" s="51" t="s">
        <v>126</v>
      </c>
      <c r="H30" s="51"/>
      <c r="I30" s="61"/>
      <c r="J30" s="51"/>
    </row>
    <row r="31" spans="1:10" ht="19.5" customHeight="1">
      <c r="A31" s="30"/>
      <c r="B31" s="54"/>
      <c r="C31" s="51"/>
      <c r="D31" s="51" t="s">
        <v>124</v>
      </c>
      <c r="E31" s="51"/>
      <c r="F31" s="51"/>
      <c r="G31" s="51"/>
      <c r="H31" s="63"/>
      <c r="I31" s="66"/>
      <c r="J31" s="62"/>
    </row>
    <row r="32" spans="1:10" ht="19.5" customHeight="1">
      <c r="A32" s="30"/>
      <c r="B32" s="54"/>
      <c r="C32" s="51"/>
      <c r="D32" s="51" t="s">
        <v>129</v>
      </c>
      <c r="E32" s="33"/>
      <c r="F32" s="33"/>
      <c r="G32" s="33"/>
      <c r="H32" s="33"/>
      <c r="I32" s="33"/>
      <c r="J32" s="51"/>
    </row>
    <row r="33" spans="1:11" s="199" customFormat="1" ht="26.25" hidden="1" customHeight="1" thickBot="1">
      <c r="A33" s="197"/>
      <c r="B33" s="198"/>
      <c r="C33" s="62"/>
      <c r="D33" s="146" t="s">
        <v>133</v>
      </c>
      <c r="E33" s="147"/>
      <c r="F33" s="147"/>
      <c r="G33" s="147"/>
      <c r="H33" s="147"/>
      <c r="I33" s="148"/>
      <c r="J33" s="62"/>
    </row>
    <row r="34" spans="1:11">
      <c r="A34" s="30"/>
      <c r="B34" s="57" t="s">
        <v>110</v>
      </c>
      <c r="C34" s="51" t="s">
        <v>16</v>
      </c>
      <c r="D34" s="51"/>
      <c r="E34" s="51"/>
      <c r="F34" s="51"/>
      <c r="G34" s="51"/>
      <c r="H34" s="51"/>
      <c r="I34" s="51"/>
      <c r="J34" s="51"/>
    </row>
    <row r="35" spans="1:11" ht="19.5" customHeight="1">
      <c r="A35" s="30"/>
      <c r="B35" s="54"/>
      <c r="C35" s="51"/>
      <c r="D35" s="51" t="s">
        <v>90</v>
      </c>
      <c r="E35" s="51"/>
      <c r="F35" s="69"/>
      <c r="G35" s="51" t="s">
        <v>126</v>
      </c>
      <c r="H35" s="51"/>
      <c r="I35" s="51"/>
      <c r="J35" s="51"/>
    </row>
    <row r="36" spans="1:11" ht="19.5" customHeight="1">
      <c r="A36" s="30"/>
      <c r="B36" s="54"/>
      <c r="C36" s="51"/>
      <c r="D36" s="51" t="s">
        <v>91</v>
      </c>
      <c r="E36" s="51"/>
      <c r="F36" s="69"/>
      <c r="G36" s="51" t="s">
        <v>126</v>
      </c>
      <c r="H36" s="51"/>
      <c r="I36" s="51"/>
      <c r="J36" s="51"/>
    </row>
    <row r="37" spans="1:11" ht="19.5" customHeight="1">
      <c r="A37" s="30"/>
      <c r="B37" s="54"/>
      <c r="C37" s="51"/>
      <c r="D37" s="51" t="s">
        <v>124</v>
      </c>
      <c r="E37" s="51"/>
      <c r="F37" s="51"/>
      <c r="G37" s="51"/>
      <c r="H37" s="63"/>
      <c r="I37" s="67"/>
      <c r="J37" s="62"/>
    </row>
    <row r="38" spans="1:11" ht="19.5" customHeight="1">
      <c r="A38" s="30"/>
      <c r="B38" s="54"/>
      <c r="C38" s="30"/>
      <c r="D38" s="30" t="s">
        <v>130</v>
      </c>
      <c r="E38" s="33"/>
      <c r="F38" s="33"/>
      <c r="G38" s="33"/>
      <c r="H38" s="33"/>
      <c r="I38" s="33"/>
      <c r="J38" s="32"/>
      <c r="K38" s="34"/>
    </row>
    <row r="39" spans="1:11" ht="26.45" hidden="1" customHeight="1" thickBot="1">
      <c r="A39" s="30"/>
      <c r="B39" s="54"/>
      <c r="C39" s="30"/>
      <c r="D39" s="146" t="s">
        <v>133</v>
      </c>
      <c r="E39" s="147"/>
      <c r="F39" s="147"/>
      <c r="G39" s="147"/>
      <c r="H39" s="147"/>
      <c r="I39" s="148"/>
      <c r="J39" s="32"/>
      <c r="K39" s="34"/>
    </row>
    <row r="40" spans="1:11">
      <c r="A40" s="30"/>
      <c r="B40" s="57" t="s">
        <v>110</v>
      </c>
      <c r="C40" s="30" t="s">
        <v>17</v>
      </c>
      <c r="D40" s="30"/>
      <c r="E40" s="31"/>
      <c r="F40" s="31"/>
      <c r="G40" s="31"/>
      <c r="H40" s="51"/>
      <c r="I40" s="51"/>
      <c r="J40" s="32"/>
      <c r="K40" s="34"/>
    </row>
    <row r="41" spans="1:11">
      <c r="A41" s="30"/>
      <c r="B41" s="54"/>
      <c r="C41" s="30"/>
      <c r="D41" s="51" t="s">
        <v>90</v>
      </c>
      <c r="E41" s="31"/>
      <c r="F41" s="69"/>
      <c r="G41" s="51" t="s">
        <v>126</v>
      </c>
      <c r="H41" s="51"/>
      <c r="I41" s="51"/>
      <c r="J41" s="32"/>
      <c r="K41" s="34"/>
    </row>
    <row r="42" spans="1:11">
      <c r="A42" s="30"/>
      <c r="B42" s="54"/>
      <c r="C42" s="30"/>
      <c r="D42" s="51" t="s">
        <v>91</v>
      </c>
      <c r="E42" s="31"/>
      <c r="F42" s="69"/>
      <c r="G42" s="51" t="s">
        <v>126</v>
      </c>
      <c r="H42" s="51"/>
      <c r="I42" s="51"/>
      <c r="J42" s="32"/>
      <c r="K42" s="34"/>
    </row>
    <row r="43" spans="1:11">
      <c r="A43" s="30"/>
      <c r="B43" s="54"/>
      <c r="C43" s="30"/>
      <c r="D43" s="51" t="s">
        <v>92</v>
      </c>
      <c r="E43" s="31"/>
      <c r="F43" s="51"/>
      <c r="G43" s="51"/>
      <c r="H43" s="53" t="s">
        <v>131</v>
      </c>
      <c r="I43" s="65"/>
      <c r="J43" s="51" t="s">
        <v>127</v>
      </c>
      <c r="K43" s="34"/>
    </row>
    <row r="44" spans="1:11">
      <c r="A44" s="30"/>
      <c r="B44" s="54"/>
      <c r="C44" s="30"/>
      <c r="D44" s="30"/>
      <c r="E44" s="31"/>
      <c r="F44" s="51"/>
      <c r="G44" s="51"/>
      <c r="H44" s="51"/>
      <c r="I44" s="51"/>
      <c r="J44" s="32"/>
      <c r="K44" s="34"/>
    </row>
    <row r="45" spans="1:11">
      <c r="A45" s="30"/>
      <c r="B45" s="54"/>
      <c r="C45" s="30" t="s">
        <v>94</v>
      </c>
      <c r="D45" s="30"/>
      <c r="E45" s="31"/>
      <c r="F45" s="51"/>
      <c r="G45" s="51"/>
      <c r="H45" s="51"/>
      <c r="I45" s="51"/>
      <c r="J45" s="32"/>
      <c r="K45" s="34"/>
    </row>
    <row r="46" spans="1:11">
      <c r="A46" s="29"/>
      <c r="B46" s="54"/>
      <c r="C46" s="30"/>
      <c r="D46" s="30" t="s">
        <v>93</v>
      </c>
      <c r="E46" s="31"/>
      <c r="F46" s="51"/>
      <c r="G46" s="53" t="s">
        <v>132</v>
      </c>
      <c r="H46" s="65"/>
      <c r="I46" s="51" t="s">
        <v>127</v>
      </c>
      <c r="J46" s="32"/>
      <c r="K46" s="34"/>
    </row>
    <row r="47" spans="1:11">
      <c r="A47" s="29"/>
      <c r="B47" s="54"/>
      <c r="C47" s="30" t="s">
        <v>122</v>
      </c>
      <c r="D47" s="30" t="s">
        <v>95</v>
      </c>
      <c r="E47" s="31"/>
      <c r="F47" s="53" t="s">
        <v>132</v>
      </c>
      <c r="G47" s="65"/>
      <c r="H47" s="51" t="s">
        <v>127</v>
      </c>
      <c r="I47" s="51"/>
      <c r="J47" s="32"/>
      <c r="K47" s="34"/>
    </row>
    <row r="48" spans="1:11">
      <c r="A48" s="29"/>
      <c r="B48" s="54"/>
      <c r="C48" s="30" t="s">
        <v>122</v>
      </c>
      <c r="D48" s="30" t="s">
        <v>96</v>
      </c>
      <c r="E48" s="31" t="s">
        <v>97</v>
      </c>
      <c r="F48" s="65"/>
      <c r="G48" s="51" t="s">
        <v>44</v>
      </c>
      <c r="H48" s="51"/>
      <c r="I48" s="53"/>
      <c r="J48" s="51"/>
      <c r="K48" s="34"/>
    </row>
    <row r="49" spans="1:11">
      <c r="A49" s="51"/>
      <c r="B49" s="51"/>
      <c r="C49" s="51"/>
      <c r="D49" s="51"/>
      <c r="E49" s="51"/>
      <c r="F49" s="51"/>
      <c r="G49" s="51"/>
      <c r="H49" s="53"/>
      <c r="I49" s="53"/>
      <c r="J49" s="51"/>
      <c r="K49" s="34"/>
    </row>
    <row r="50" spans="1:11" s="199" customFormat="1" ht="15" hidden="1" customHeight="1">
      <c r="A50" s="62"/>
      <c r="B50" s="62"/>
      <c r="C50" s="62" t="s">
        <v>123</v>
      </c>
      <c r="D50" s="62"/>
      <c r="E50" s="62"/>
      <c r="F50" s="62"/>
      <c r="G50" s="62"/>
      <c r="H50" s="62"/>
      <c r="I50" s="62"/>
      <c r="J50" s="62"/>
    </row>
    <row r="51" spans="1:11" s="199" customFormat="1" ht="39" hidden="1" customHeight="1">
      <c r="A51" s="62"/>
      <c r="B51" s="62"/>
      <c r="C51" s="153"/>
      <c r="D51" s="154"/>
      <c r="E51" s="154"/>
      <c r="F51" s="154"/>
      <c r="G51" s="154"/>
      <c r="H51" s="154"/>
      <c r="I51" s="155"/>
      <c r="J51" s="62"/>
      <c r="K51" s="200"/>
    </row>
    <row r="52" spans="1:11">
      <c r="A52" s="30"/>
      <c r="B52" s="54"/>
      <c r="C52" s="29"/>
      <c r="D52" s="30"/>
      <c r="E52" s="31"/>
      <c r="F52" s="51"/>
      <c r="G52" s="51"/>
      <c r="H52" s="51"/>
      <c r="I52" s="51"/>
      <c r="J52" s="32"/>
      <c r="K52" s="34"/>
    </row>
    <row r="53" spans="1:11">
      <c r="A53" s="30"/>
      <c r="B53" s="54" t="s">
        <v>106</v>
      </c>
      <c r="C53" s="29" t="s">
        <v>13</v>
      </c>
      <c r="D53" s="30"/>
      <c r="E53" s="31"/>
      <c r="F53" s="51"/>
      <c r="G53" s="51"/>
      <c r="H53" s="55"/>
      <c r="I53" s="55"/>
      <c r="J53" s="55"/>
      <c r="K53" s="34"/>
    </row>
    <row r="54" spans="1:11">
      <c r="A54" s="30"/>
      <c r="B54" s="54"/>
      <c r="C54" s="29"/>
      <c r="D54" s="30"/>
      <c r="E54" s="31"/>
      <c r="F54" s="51"/>
      <c r="G54" s="51"/>
      <c r="H54" s="55"/>
      <c r="I54" s="55"/>
      <c r="J54" s="55"/>
      <c r="K54" s="34"/>
    </row>
    <row r="55" spans="1:11">
      <c r="A55" s="30"/>
      <c r="B55" s="54" t="s">
        <v>107</v>
      </c>
      <c r="C55" s="31" t="s">
        <v>21</v>
      </c>
      <c r="D55" s="31"/>
      <c r="E55" s="64"/>
      <c r="F55" s="51" t="s">
        <v>45</v>
      </c>
      <c r="G55" s="145" t="str">
        <f>IF(AND(G65&lt;&gt;0,E55&lt;&gt;G65,E56&lt;&gt;G65),"Please be reminded that the figure of CFA with 10% Concession or the figure of CFA without 10% Concession should be equal to the sum of CFA area in section 9.","")</f>
        <v/>
      </c>
      <c r="H55" s="145"/>
      <c r="I55" s="145"/>
      <c r="J55" s="55"/>
      <c r="K55" s="34"/>
    </row>
    <row r="56" spans="1:11" ht="15" customHeight="1">
      <c r="A56" s="30"/>
      <c r="B56" s="54"/>
      <c r="C56" s="31" t="s">
        <v>20</v>
      </c>
      <c r="D56" s="31"/>
      <c r="E56" s="64"/>
      <c r="F56" s="51" t="s">
        <v>108</v>
      </c>
      <c r="G56" s="145"/>
      <c r="H56" s="145"/>
      <c r="I56" s="145"/>
      <c r="J56" s="55"/>
      <c r="K56" s="34"/>
    </row>
    <row r="57" spans="1:11" ht="18.75" customHeight="1">
      <c r="A57" s="30"/>
      <c r="B57" s="54"/>
      <c r="C57" s="30"/>
      <c r="D57" s="30"/>
      <c r="E57" s="31"/>
      <c r="F57" s="51"/>
      <c r="G57" s="145"/>
      <c r="H57" s="145"/>
      <c r="I57" s="145"/>
      <c r="J57" s="55"/>
      <c r="K57" s="34"/>
    </row>
    <row r="58" spans="1:11">
      <c r="A58" s="35"/>
      <c r="B58" s="35"/>
      <c r="C58" s="35"/>
      <c r="D58" s="35"/>
      <c r="E58" s="35"/>
      <c r="F58" s="35"/>
      <c r="G58" s="35"/>
      <c r="H58" s="35"/>
      <c r="I58" s="34"/>
      <c r="J58" s="34"/>
      <c r="K58" s="34"/>
    </row>
    <row r="59" spans="1:11">
      <c r="A59" s="35"/>
      <c r="B59" s="35"/>
      <c r="C59" s="35"/>
      <c r="D59" s="35"/>
      <c r="E59" s="35"/>
      <c r="F59" s="35"/>
      <c r="G59" s="35"/>
      <c r="H59" s="35"/>
      <c r="I59" s="34"/>
      <c r="J59" s="34"/>
      <c r="K59" s="34"/>
    </row>
    <row r="60" spans="1:11">
      <c r="A60" s="35"/>
      <c r="B60" s="35"/>
      <c r="C60" s="35"/>
      <c r="D60" s="35"/>
      <c r="E60" s="35"/>
      <c r="F60" s="35"/>
      <c r="G60" s="35"/>
      <c r="H60" s="35"/>
      <c r="I60" s="34"/>
      <c r="J60" s="34"/>
      <c r="K60" s="34"/>
    </row>
    <row r="61" spans="1:11">
      <c r="A61" s="35"/>
      <c r="B61" s="35"/>
      <c r="C61" s="35"/>
      <c r="D61" s="35"/>
      <c r="E61" s="35"/>
      <c r="F61" s="35"/>
      <c r="G61" s="35"/>
      <c r="H61" s="35"/>
      <c r="I61" s="34"/>
      <c r="J61" s="34"/>
      <c r="K61" s="34"/>
    </row>
    <row r="62" spans="1:11">
      <c r="A62" s="34"/>
      <c r="B62" s="34"/>
      <c r="C62" s="34"/>
      <c r="D62" s="34"/>
      <c r="E62" s="34"/>
      <c r="F62" s="34"/>
      <c r="G62" s="34"/>
      <c r="H62" s="34"/>
      <c r="I62" s="34"/>
      <c r="J62" s="34"/>
      <c r="K62" s="34"/>
    </row>
    <row r="63" spans="1:11">
      <c r="A63" s="34"/>
      <c r="B63" s="34"/>
      <c r="C63" s="34"/>
      <c r="D63" s="34"/>
      <c r="E63" s="34"/>
      <c r="F63" s="34"/>
      <c r="G63" s="34"/>
      <c r="H63" s="34"/>
      <c r="I63" s="34"/>
      <c r="J63" s="34"/>
      <c r="K63" s="34"/>
    </row>
    <row r="64" spans="1:11">
      <c r="A64" s="34"/>
      <c r="B64" s="34"/>
      <c r="C64" s="34"/>
      <c r="D64" s="34"/>
      <c r="E64" s="34"/>
      <c r="F64" s="34"/>
      <c r="G64" s="34"/>
      <c r="H64" s="34"/>
      <c r="I64" s="34"/>
      <c r="J64" s="34"/>
      <c r="K64" s="34"/>
    </row>
    <row r="65" spans="1:11">
      <c r="A65" s="34"/>
      <c r="B65" s="34"/>
      <c r="C65" s="34"/>
      <c r="D65" s="34"/>
      <c r="E65" s="34"/>
      <c r="F65" s="34"/>
      <c r="G65" s="34"/>
      <c r="H65" s="34"/>
      <c r="I65" s="34"/>
      <c r="J65" s="34"/>
      <c r="K65" s="34"/>
    </row>
    <row r="66" spans="1:11">
      <c r="G66" s="34"/>
      <c r="H66" s="34"/>
      <c r="I66" s="34"/>
      <c r="J66" s="34"/>
      <c r="K66" s="34"/>
    </row>
    <row r="67" spans="1:11">
      <c r="G67" s="34"/>
      <c r="H67" s="34"/>
      <c r="I67" s="34"/>
      <c r="J67" s="34"/>
      <c r="K67" s="34"/>
    </row>
    <row r="68" spans="1:11">
      <c r="G68" s="34"/>
      <c r="H68" s="34"/>
      <c r="I68" s="34"/>
      <c r="J68" s="34"/>
      <c r="K68" s="34"/>
    </row>
    <row r="69" spans="1:11">
      <c r="G69" s="34"/>
      <c r="H69" s="34"/>
      <c r="I69" s="34"/>
      <c r="J69" s="34"/>
      <c r="K69" s="34"/>
    </row>
    <row r="70" spans="1:11">
      <c r="G70" s="34"/>
      <c r="H70" s="34"/>
      <c r="I70" s="34"/>
      <c r="J70" s="34"/>
      <c r="K70" s="34"/>
    </row>
    <row r="71" spans="1:11">
      <c r="G71" s="34"/>
      <c r="H71" s="34"/>
      <c r="I71" s="34"/>
      <c r="J71" s="34"/>
      <c r="K71" s="34"/>
    </row>
    <row r="72" spans="1:11">
      <c r="G72" s="34"/>
      <c r="H72" s="34"/>
      <c r="I72" s="34"/>
      <c r="J72" s="34"/>
      <c r="K72" s="34"/>
    </row>
    <row r="73" spans="1:11">
      <c r="D73" s="34"/>
      <c r="E73" s="34"/>
      <c r="F73" s="34"/>
      <c r="G73" s="34"/>
      <c r="H73" s="34"/>
      <c r="I73" s="34"/>
      <c r="J73" s="34"/>
      <c r="K73" s="34"/>
    </row>
    <row r="74" spans="1:11">
      <c r="C74" s="34"/>
      <c r="D74" s="34"/>
      <c r="E74" s="34"/>
      <c r="F74" s="34"/>
      <c r="G74" s="34"/>
      <c r="H74" s="34"/>
      <c r="I74" s="34"/>
      <c r="J74" s="34"/>
      <c r="K74" s="34"/>
    </row>
    <row r="75" spans="1:11">
      <c r="C75" s="34"/>
      <c r="D75" s="34"/>
      <c r="E75" s="34"/>
      <c r="F75" s="34"/>
      <c r="G75" s="34"/>
      <c r="H75" s="34"/>
      <c r="I75" s="34"/>
      <c r="J75" s="34"/>
      <c r="K75" s="34"/>
    </row>
    <row r="76" spans="1:11">
      <c r="C76" s="34"/>
      <c r="D76" s="34"/>
      <c r="E76" s="34"/>
      <c r="F76" s="34"/>
      <c r="G76" s="34"/>
      <c r="H76" s="34"/>
      <c r="I76" s="34"/>
      <c r="J76" s="34"/>
      <c r="K76" s="34"/>
    </row>
    <row r="77" spans="1:11">
      <c r="C77" s="34"/>
      <c r="D77" s="34"/>
      <c r="E77" s="34"/>
      <c r="F77" s="34"/>
      <c r="G77" s="34"/>
      <c r="H77" s="34"/>
      <c r="I77" s="34"/>
      <c r="J77" s="34"/>
      <c r="K77" s="34"/>
    </row>
    <row r="78" spans="1:11">
      <c r="C78" s="34"/>
      <c r="D78" s="34"/>
      <c r="E78" s="34"/>
      <c r="F78" s="34"/>
      <c r="G78" s="34"/>
      <c r="H78" s="34"/>
      <c r="I78" s="34"/>
      <c r="J78" s="34"/>
      <c r="K78" s="34"/>
    </row>
    <row r="79" spans="1:11">
      <c r="A79" s="36"/>
      <c r="G79" s="34"/>
      <c r="H79" s="34"/>
      <c r="I79" s="34"/>
      <c r="J79" s="34"/>
      <c r="K79" s="34"/>
    </row>
    <row r="80" spans="1:11">
      <c r="G80" s="34"/>
      <c r="H80" s="34"/>
      <c r="I80" s="34"/>
      <c r="J80" s="34"/>
      <c r="K80" s="34"/>
    </row>
    <row r="81" spans="1:11">
      <c r="G81" s="34"/>
      <c r="H81" s="34"/>
      <c r="I81" s="34"/>
      <c r="J81" s="34"/>
      <c r="K81" s="34"/>
    </row>
    <row r="82" spans="1:11">
      <c r="A82" s="34"/>
      <c r="B82" s="34"/>
      <c r="C82" s="34"/>
      <c r="D82" s="34"/>
      <c r="E82" s="34"/>
      <c r="F82" s="34"/>
      <c r="G82" s="34"/>
      <c r="H82" s="34"/>
      <c r="I82" s="34"/>
      <c r="J82" s="34"/>
      <c r="K82" s="34"/>
    </row>
    <row r="83" spans="1:11">
      <c r="A83" s="34"/>
      <c r="B83" s="34"/>
      <c r="C83" s="34"/>
      <c r="D83" s="34"/>
      <c r="E83" s="34"/>
      <c r="F83" s="34"/>
      <c r="G83" s="34"/>
      <c r="H83" s="34"/>
      <c r="I83" s="34"/>
      <c r="J83" s="34"/>
      <c r="K83" s="34"/>
    </row>
    <row r="84" spans="1:11">
      <c r="A84" s="34"/>
      <c r="B84" s="34"/>
      <c r="C84" s="34"/>
      <c r="D84" s="34"/>
      <c r="E84" s="34"/>
      <c r="F84" s="34"/>
      <c r="G84" s="34"/>
      <c r="H84" s="34"/>
      <c r="I84" s="34"/>
      <c r="J84" s="34"/>
      <c r="K84" s="34"/>
    </row>
    <row r="85" spans="1:11">
      <c r="A85" s="34"/>
      <c r="B85" s="34"/>
      <c r="C85" s="34"/>
      <c r="D85" s="34"/>
      <c r="E85" s="34"/>
      <c r="F85" s="34"/>
      <c r="G85" s="34"/>
      <c r="H85" s="34"/>
      <c r="I85" s="34"/>
      <c r="J85" s="34"/>
      <c r="K85" s="34"/>
    </row>
    <row r="86" spans="1:11">
      <c r="A86" s="34"/>
      <c r="B86" s="34"/>
      <c r="C86" s="34"/>
      <c r="D86" s="34"/>
      <c r="E86" s="34"/>
      <c r="F86" s="34"/>
      <c r="G86" s="34"/>
      <c r="H86" s="34"/>
      <c r="I86" s="34"/>
      <c r="J86" s="34"/>
      <c r="K86" s="34"/>
    </row>
    <row r="87" spans="1:11">
      <c r="A87" s="34"/>
      <c r="B87" s="34"/>
      <c r="C87" s="34"/>
      <c r="D87" s="34"/>
      <c r="E87" s="34"/>
      <c r="F87" s="34"/>
      <c r="G87" s="34"/>
      <c r="H87" s="34"/>
      <c r="I87" s="34"/>
      <c r="J87" s="34"/>
      <c r="K87" s="34"/>
    </row>
    <row r="88" spans="1:11">
      <c r="A88" s="34"/>
      <c r="B88" s="34"/>
      <c r="C88" s="34"/>
      <c r="D88" s="34"/>
      <c r="E88" s="34"/>
      <c r="F88" s="34"/>
      <c r="G88" s="34"/>
      <c r="H88" s="34"/>
      <c r="I88" s="34"/>
      <c r="J88" s="34"/>
      <c r="K88" s="34"/>
    </row>
    <row r="89" spans="1:11">
      <c r="A89" s="34"/>
      <c r="B89" s="34"/>
      <c r="C89" s="34"/>
      <c r="D89" s="34"/>
      <c r="E89" s="34"/>
      <c r="F89" s="34"/>
      <c r="G89" s="34"/>
      <c r="H89" s="34"/>
      <c r="I89" s="34"/>
      <c r="J89" s="34"/>
      <c r="K89" s="34"/>
    </row>
    <row r="90" spans="1:11">
      <c r="A90" s="34"/>
      <c r="B90" s="34"/>
      <c r="C90" s="34"/>
      <c r="D90" s="34"/>
      <c r="E90" s="34"/>
      <c r="F90" s="34"/>
      <c r="G90" s="34"/>
      <c r="H90" s="34"/>
      <c r="I90" s="34"/>
      <c r="J90" s="34"/>
      <c r="K90" s="34"/>
    </row>
    <row r="91" spans="1:11">
      <c r="A91" s="34"/>
      <c r="B91" s="34"/>
      <c r="C91" s="34"/>
      <c r="D91" s="34"/>
      <c r="E91" s="34"/>
      <c r="F91" s="34"/>
      <c r="G91" s="34"/>
      <c r="H91" s="34"/>
      <c r="I91" s="34"/>
      <c r="J91" s="34"/>
      <c r="K91" s="34"/>
    </row>
    <row r="92" spans="1:11">
      <c r="A92" s="34"/>
      <c r="B92" s="34"/>
      <c r="C92" s="34"/>
      <c r="D92" s="34"/>
      <c r="E92" s="34"/>
      <c r="F92" s="34"/>
      <c r="G92" s="34"/>
      <c r="H92" s="34"/>
      <c r="I92" s="34"/>
      <c r="J92" s="34"/>
      <c r="K92" s="34"/>
    </row>
    <row r="93" spans="1:11">
      <c r="A93" s="34"/>
      <c r="B93" s="34"/>
      <c r="C93" s="34"/>
      <c r="D93" s="34"/>
      <c r="E93" s="34"/>
      <c r="F93" s="34"/>
      <c r="G93" s="34"/>
      <c r="H93" s="34"/>
      <c r="I93" s="34"/>
      <c r="J93" s="34"/>
      <c r="K93" s="34"/>
    </row>
    <row r="94" spans="1:11">
      <c r="A94" s="34"/>
      <c r="B94" s="34"/>
      <c r="C94" s="34"/>
      <c r="D94" s="34"/>
      <c r="E94" s="34"/>
      <c r="F94" s="34"/>
      <c r="G94" s="34"/>
      <c r="H94" s="34"/>
      <c r="I94" s="34"/>
      <c r="J94" s="34"/>
      <c r="K94" s="34"/>
    </row>
    <row r="95" spans="1:11">
      <c r="A95" s="34"/>
      <c r="B95" s="34"/>
      <c r="C95" s="34"/>
      <c r="D95" s="34"/>
      <c r="E95" s="34"/>
      <c r="F95" s="34"/>
      <c r="G95" s="34"/>
      <c r="H95" s="34"/>
      <c r="I95" s="34"/>
      <c r="J95" s="34"/>
      <c r="K95" s="34"/>
    </row>
    <row r="96" spans="1:11">
      <c r="A96" s="34"/>
      <c r="B96" s="34"/>
      <c r="C96" s="34"/>
      <c r="D96" s="34"/>
      <c r="E96" s="34"/>
      <c r="F96" s="34"/>
      <c r="G96" s="34"/>
      <c r="H96" s="34"/>
      <c r="I96" s="34"/>
      <c r="J96" s="34"/>
      <c r="K96" s="34"/>
    </row>
    <row r="97" spans="1:11">
      <c r="A97" s="34"/>
      <c r="B97" s="34"/>
      <c r="C97" s="34"/>
      <c r="D97" s="34"/>
      <c r="E97" s="34"/>
      <c r="F97" s="34"/>
      <c r="G97" s="34"/>
      <c r="H97" s="34"/>
      <c r="I97" s="34"/>
      <c r="J97" s="34"/>
      <c r="K97" s="34"/>
    </row>
    <row r="98" spans="1:11">
      <c r="A98" s="34"/>
      <c r="B98" s="34"/>
      <c r="C98" s="34"/>
      <c r="D98" s="34"/>
      <c r="E98" s="34"/>
      <c r="F98" s="34"/>
      <c r="G98" s="34"/>
      <c r="H98" s="34"/>
      <c r="I98" s="34"/>
      <c r="J98" s="34"/>
      <c r="K98" s="34"/>
    </row>
    <row r="99" spans="1:11">
      <c r="A99" s="34"/>
      <c r="B99" s="34"/>
      <c r="C99" s="34"/>
      <c r="D99" s="34"/>
      <c r="E99" s="34"/>
      <c r="F99" s="34"/>
      <c r="G99" s="34"/>
      <c r="H99" s="34"/>
      <c r="I99" s="34"/>
      <c r="J99" s="34"/>
      <c r="K99" s="34"/>
    </row>
    <row r="100" spans="1:11">
      <c r="A100" s="34"/>
      <c r="B100" s="34"/>
      <c r="C100" s="34"/>
      <c r="D100" s="34"/>
      <c r="E100" s="34"/>
      <c r="F100" s="34"/>
      <c r="G100" s="34"/>
      <c r="H100" s="34"/>
      <c r="I100" s="34"/>
      <c r="J100" s="34"/>
      <c r="K100" s="34"/>
    </row>
    <row r="101" spans="1:11">
      <c r="A101" s="34"/>
      <c r="B101" s="34"/>
      <c r="C101" s="34"/>
      <c r="D101" s="34"/>
      <c r="E101" s="34"/>
      <c r="F101" s="34"/>
      <c r="G101" s="34"/>
      <c r="H101" s="34"/>
      <c r="I101" s="34"/>
      <c r="J101" s="34"/>
      <c r="K101" s="34"/>
    </row>
    <row r="102" spans="1:11">
      <c r="A102" s="34"/>
      <c r="B102" s="34"/>
      <c r="C102" s="34"/>
      <c r="D102" s="34"/>
      <c r="E102" s="34"/>
      <c r="F102" s="34"/>
      <c r="G102" s="34"/>
      <c r="H102" s="34"/>
      <c r="I102" s="34"/>
      <c r="J102" s="34"/>
      <c r="K102" s="34"/>
    </row>
    <row r="103" spans="1:11">
      <c r="A103" s="34"/>
      <c r="B103" s="34"/>
      <c r="C103" s="34"/>
      <c r="D103" s="34"/>
      <c r="E103" s="34"/>
      <c r="F103" s="34"/>
      <c r="G103" s="34"/>
      <c r="H103" s="34"/>
      <c r="I103" s="34"/>
      <c r="J103" s="34"/>
      <c r="K103" s="34"/>
    </row>
    <row r="104" spans="1:11">
      <c r="A104" s="34"/>
      <c r="B104" s="34"/>
      <c r="C104" s="34"/>
      <c r="D104" s="34"/>
      <c r="E104" s="34"/>
      <c r="F104" s="34"/>
      <c r="G104" s="34"/>
      <c r="H104" s="34"/>
      <c r="I104" s="34"/>
      <c r="J104" s="34"/>
      <c r="K104" s="34"/>
    </row>
    <row r="105" spans="1:11">
      <c r="A105" s="34"/>
      <c r="B105" s="34"/>
      <c r="C105" s="34"/>
      <c r="D105" s="34"/>
      <c r="E105" s="34"/>
      <c r="F105" s="34"/>
      <c r="G105" s="34"/>
      <c r="H105" s="34"/>
      <c r="I105" s="34"/>
      <c r="J105" s="34"/>
      <c r="K105" s="34"/>
    </row>
    <row r="106" spans="1:11">
      <c r="A106" s="34"/>
      <c r="B106" s="34"/>
      <c r="C106" s="34"/>
      <c r="D106" s="34"/>
      <c r="E106" s="34"/>
      <c r="F106" s="34"/>
      <c r="G106" s="34"/>
      <c r="H106" s="34"/>
      <c r="I106" s="34"/>
      <c r="J106" s="34"/>
      <c r="K106" s="34"/>
    </row>
    <row r="107" spans="1:11">
      <c r="A107" s="34"/>
      <c r="B107" s="34"/>
      <c r="C107" s="34"/>
      <c r="D107" s="34"/>
      <c r="E107" s="34"/>
      <c r="F107" s="34"/>
      <c r="G107" s="34"/>
      <c r="H107" s="34"/>
      <c r="I107" s="34"/>
      <c r="J107" s="34"/>
      <c r="K107" s="34"/>
    </row>
    <row r="108" spans="1:11">
      <c r="A108" s="34"/>
      <c r="B108" s="34"/>
      <c r="C108" s="34"/>
      <c r="D108" s="34"/>
      <c r="E108" s="34"/>
      <c r="F108" s="34"/>
      <c r="G108" s="34"/>
      <c r="H108" s="34"/>
      <c r="I108" s="34"/>
      <c r="J108" s="34"/>
      <c r="K108" s="34"/>
    </row>
    <row r="109" spans="1:11">
      <c r="A109" s="34"/>
      <c r="B109" s="34"/>
      <c r="C109" s="34"/>
      <c r="D109" s="34"/>
      <c r="E109" s="34"/>
      <c r="F109" s="34"/>
      <c r="G109" s="34"/>
      <c r="H109" s="34"/>
      <c r="I109" s="34"/>
      <c r="J109" s="34"/>
      <c r="K109" s="34"/>
    </row>
    <row r="110" spans="1:11">
      <c r="A110" s="34"/>
      <c r="B110" s="34"/>
      <c r="C110" s="34"/>
      <c r="D110" s="34"/>
      <c r="E110" s="34"/>
      <c r="F110" s="34"/>
      <c r="G110" s="34"/>
      <c r="H110" s="34"/>
      <c r="I110" s="34"/>
      <c r="J110" s="34"/>
      <c r="K110" s="34"/>
    </row>
    <row r="111" spans="1:11">
      <c r="A111" s="34"/>
      <c r="B111" s="34"/>
      <c r="C111" s="34"/>
      <c r="D111" s="34"/>
      <c r="E111" s="34"/>
      <c r="F111" s="34"/>
      <c r="G111" s="34"/>
      <c r="H111" s="34"/>
      <c r="I111" s="34"/>
      <c r="J111" s="34"/>
      <c r="K111" s="34"/>
    </row>
    <row r="112" spans="1:11">
      <c r="A112" s="34"/>
      <c r="B112" s="34"/>
      <c r="C112" s="34"/>
      <c r="D112" s="34"/>
      <c r="E112" s="34"/>
      <c r="F112" s="34"/>
      <c r="G112" s="34"/>
      <c r="H112" s="34"/>
      <c r="I112" s="34"/>
      <c r="J112" s="34"/>
      <c r="K112" s="34"/>
    </row>
    <row r="113" spans="1:11">
      <c r="A113" s="34"/>
      <c r="B113" s="34"/>
      <c r="C113" s="34"/>
      <c r="D113" s="34"/>
      <c r="E113" s="34"/>
      <c r="F113" s="34"/>
      <c r="G113" s="34"/>
      <c r="H113" s="34"/>
      <c r="I113" s="34"/>
      <c r="J113" s="34"/>
      <c r="K113" s="34"/>
    </row>
    <row r="114" spans="1:11">
      <c r="A114" s="34"/>
      <c r="B114" s="34"/>
      <c r="C114" s="34"/>
      <c r="D114" s="34"/>
      <c r="E114" s="34"/>
      <c r="F114" s="34"/>
      <c r="G114" s="34"/>
      <c r="H114" s="34"/>
      <c r="I114" s="34"/>
      <c r="J114" s="34"/>
      <c r="K114" s="34"/>
    </row>
    <row r="115" spans="1:11">
      <c r="A115" s="34"/>
      <c r="B115" s="34"/>
      <c r="C115" s="34"/>
      <c r="D115" s="34"/>
      <c r="E115" s="34"/>
      <c r="F115" s="34"/>
      <c r="G115" s="34"/>
      <c r="H115" s="34"/>
      <c r="I115" s="34"/>
      <c r="J115" s="34"/>
      <c r="K115" s="34"/>
    </row>
    <row r="116" spans="1:11">
      <c r="A116" s="34"/>
      <c r="B116" s="34"/>
      <c r="C116" s="34"/>
      <c r="D116" s="34"/>
      <c r="E116" s="34"/>
      <c r="F116" s="34"/>
      <c r="G116" s="34"/>
      <c r="H116" s="34"/>
      <c r="I116" s="34"/>
      <c r="J116" s="34"/>
      <c r="K116" s="34"/>
    </row>
    <row r="117" spans="1:11">
      <c r="A117" s="34"/>
      <c r="B117" s="34"/>
      <c r="C117" s="34"/>
      <c r="D117" s="34"/>
      <c r="E117" s="34"/>
      <c r="F117" s="34"/>
      <c r="G117" s="34"/>
      <c r="H117" s="34"/>
      <c r="I117" s="34"/>
      <c r="J117" s="34"/>
      <c r="K117" s="34"/>
    </row>
    <row r="118" spans="1:11">
      <c r="A118" s="34"/>
      <c r="B118" s="34"/>
      <c r="C118" s="34"/>
      <c r="D118" s="34"/>
      <c r="E118" s="34"/>
      <c r="F118" s="34"/>
      <c r="G118" s="34"/>
      <c r="H118" s="34"/>
      <c r="I118" s="34"/>
      <c r="J118" s="34"/>
      <c r="K118" s="34"/>
    </row>
    <row r="119" spans="1:11">
      <c r="A119" s="34"/>
      <c r="B119" s="34"/>
      <c r="C119" s="34"/>
      <c r="D119" s="34"/>
      <c r="E119" s="34"/>
      <c r="F119" s="34"/>
      <c r="G119" s="34"/>
      <c r="H119" s="34"/>
      <c r="I119" s="34"/>
      <c r="J119" s="34"/>
      <c r="K119" s="34"/>
    </row>
    <row r="120" spans="1:11">
      <c r="A120" s="34"/>
      <c r="B120" s="34"/>
      <c r="C120" s="34"/>
      <c r="D120" s="34"/>
      <c r="E120" s="34"/>
      <c r="F120" s="34"/>
      <c r="G120" s="34"/>
      <c r="H120" s="34"/>
      <c r="I120" s="34"/>
      <c r="J120" s="34"/>
      <c r="K120" s="34"/>
    </row>
    <row r="121" spans="1:11">
      <c r="A121" s="34"/>
      <c r="B121" s="34"/>
      <c r="C121" s="34"/>
      <c r="D121" s="34"/>
      <c r="E121" s="34"/>
      <c r="F121" s="34"/>
      <c r="G121" s="34"/>
      <c r="H121" s="34"/>
      <c r="I121" s="34"/>
      <c r="J121" s="34"/>
      <c r="K121" s="34"/>
    </row>
    <row r="122" spans="1:11">
      <c r="A122" s="34"/>
      <c r="B122" s="34"/>
      <c r="C122" s="34"/>
      <c r="D122" s="34"/>
      <c r="E122" s="34"/>
      <c r="F122" s="34"/>
      <c r="G122" s="34"/>
      <c r="H122" s="34"/>
      <c r="I122" s="34"/>
      <c r="J122" s="34"/>
      <c r="K122" s="34"/>
    </row>
    <row r="123" spans="1:11">
      <c r="A123" s="34"/>
      <c r="B123" s="34"/>
      <c r="C123" s="34"/>
      <c r="D123" s="34"/>
      <c r="E123" s="34"/>
      <c r="F123" s="34"/>
      <c r="G123" s="34"/>
      <c r="H123" s="34"/>
      <c r="I123" s="34"/>
      <c r="J123" s="34"/>
      <c r="K123" s="34"/>
    </row>
    <row r="124" spans="1:11">
      <c r="A124" s="34"/>
      <c r="B124" s="34"/>
      <c r="C124" s="34"/>
      <c r="D124" s="34"/>
      <c r="E124" s="34"/>
      <c r="F124" s="34"/>
      <c r="G124" s="34"/>
      <c r="H124" s="34"/>
      <c r="I124" s="34"/>
      <c r="J124" s="34"/>
      <c r="K124" s="34"/>
    </row>
    <row r="125" spans="1:11">
      <c r="A125" s="34"/>
      <c r="B125" s="34"/>
      <c r="C125" s="34"/>
      <c r="D125" s="34"/>
      <c r="E125" s="34"/>
      <c r="F125" s="34"/>
      <c r="G125" s="34"/>
      <c r="H125" s="34"/>
      <c r="I125" s="34"/>
      <c r="J125" s="34"/>
      <c r="K125" s="34"/>
    </row>
    <row r="126" spans="1:11">
      <c r="A126" s="34"/>
      <c r="B126" s="34"/>
      <c r="C126" s="34"/>
      <c r="D126" s="34"/>
      <c r="E126" s="34"/>
      <c r="F126" s="34"/>
      <c r="G126" s="34"/>
      <c r="H126" s="34"/>
      <c r="I126" s="34"/>
      <c r="J126" s="34"/>
      <c r="K126" s="34"/>
    </row>
    <row r="127" spans="1:11">
      <c r="A127" s="34"/>
      <c r="B127" s="34"/>
      <c r="C127" s="34"/>
      <c r="D127" s="34"/>
      <c r="E127" s="34"/>
      <c r="F127" s="34"/>
      <c r="G127" s="34"/>
      <c r="H127" s="34"/>
      <c r="I127" s="34"/>
      <c r="J127" s="34"/>
      <c r="K127" s="34"/>
    </row>
    <row r="128" spans="1:11">
      <c r="A128" s="34"/>
      <c r="B128" s="34"/>
      <c r="C128" s="34"/>
      <c r="D128" s="34"/>
      <c r="E128" s="34"/>
      <c r="F128" s="34"/>
      <c r="G128" s="34"/>
      <c r="H128" s="34"/>
      <c r="I128" s="34"/>
      <c r="J128" s="34"/>
      <c r="K128" s="34"/>
    </row>
    <row r="129" spans="1:11">
      <c r="A129" s="34"/>
      <c r="B129" s="34"/>
      <c r="C129" s="34"/>
      <c r="D129" s="34"/>
      <c r="E129" s="34"/>
      <c r="F129" s="34"/>
      <c r="G129" s="34"/>
      <c r="H129" s="34"/>
      <c r="I129" s="34"/>
      <c r="J129" s="34"/>
      <c r="K129" s="34"/>
    </row>
    <row r="130" spans="1:11">
      <c r="A130" s="34"/>
      <c r="B130" s="34"/>
      <c r="C130" s="34"/>
      <c r="D130" s="34"/>
      <c r="E130" s="34"/>
      <c r="F130" s="34"/>
      <c r="G130" s="34"/>
      <c r="H130" s="34"/>
      <c r="I130" s="34"/>
      <c r="J130" s="34"/>
      <c r="K130" s="34"/>
    </row>
    <row r="131" spans="1:11">
      <c r="A131" s="34"/>
      <c r="B131" s="34"/>
      <c r="C131" s="34"/>
      <c r="D131" s="34"/>
      <c r="E131" s="34"/>
      <c r="F131" s="34"/>
      <c r="G131" s="34"/>
      <c r="H131" s="34"/>
      <c r="I131" s="34"/>
      <c r="J131" s="34"/>
      <c r="K131" s="34"/>
    </row>
    <row r="132" spans="1:11">
      <c r="A132" s="34"/>
      <c r="B132" s="34"/>
      <c r="C132" s="34"/>
      <c r="D132" s="34"/>
      <c r="E132" s="34"/>
      <c r="F132" s="34"/>
      <c r="G132" s="34"/>
      <c r="H132" s="34"/>
      <c r="I132" s="34"/>
      <c r="J132" s="34"/>
      <c r="K132" s="34"/>
    </row>
    <row r="133" spans="1:11">
      <c r="A133" s="34"/>
      <c r="B133" s="34"/>
      <c r="C133" s="34"/>
      <c r="D133" s="34"/>
      <c r="E133" s="34"/>
      <c r="F133" s="34"/>
      <c r="G133" s="34"/>
      <c r="H133" s="34"/>
      <c r="I133" s="34"/>
      <c r="J133" s="34"/>
      <c r="K133" s="34"/>
    </row>
    <row r="134" spans="1:11">
      <c r="A134" s="34"/>
      <c r="B134" s="34"/>
      <c r="C134" s="34"/>
      <c r="D134" s="34"/>
      <c r="E134" s="34"/>
      <c r="F134" s="34"/>
      <c r="G134" s="34"/>
      <c r="H134" s="34"/>
      <c r="I134" s="34"/>
      <c r="J134" s="34"/>
      <c r="K134" s="34"/>
    </row>
    <row r="135" spans="1:11">
      <c r="A135" s="34"/>
      <c r="B135" s="34"/>
      <c r="C135" s="34"/>
      <c r="D135" s="34"/>
      <c r="E135" s="34"/>
      <c r="F135" s="34"/>
      <c r="G135" s="34"/>
      <c r="H135" s="34"/>
      <c r="I135" s="34"/>
      <c r="J135" s="34"/>
      <c r="K135" s="34"/>
    </row>
    <row r="136" spans="1:11">
      <c r="A136" s="34"/>
      <c r="B136" s="34"/>
      <c r="C136" s="34"/>
      <c r="D136" s="34"/>
      <c r="E136" s="34"/>
      <c r="F136" s="34"/>
      <c r="G136" s="34"/>
      <c r="H136" s="34"/>
      <c r="I136" s="34"/>
      <c r="J136" s="34"/>
      <c r="K136" s="34"/>
    </row>
    <row r="137" spans="1:11">
      <c r="A137" s="34"/>
      <c r="B137" s="34"/>
      <c r="C137" s="34"/>
      <c r="D137" s="34"/>
      <c r="E137" s="34"/>
      <c r="F137" s="34"/>
      <c r="G137" s="34"/>
      <c r="H137" s="34"/>
      <c r="I137" s="34"/>
      <c r="J137" s="34"/>
      <c r="K137" s="34"/>
    </row>
    <row r="138" spans="1:11">
      <c r="A138" s="34"/>
      <c r="B138" s="34"/>
      <c r="C138" s="34"/>
      <c r="D138" s="34"/>
      <c r="E138" s="34"/>
      <c r="F138" s="34"/>
      <c r="G138" s="34"/>
      <c r="H138" s="34"/>
      <c r="I138" s="34"/>
      <c r="J138" s="34"/>
      <c r="K138" s="34"/>
    </row>
    <row r="139" spans="1:11">
      <c r="A139" s="34"/>
      <c r="B139" s="34"/>
      <c r="C139" s="34"/>
      <c r="D139" s="34"/>
      <c r="E139" s="34"/>
      <c r="F139" s="34"/>
      <c r="G139" s="34"/>
      <c r="H139" s="34"/>
      <c r="I139" s="34"/>
      <c r="J139" s="34"/>
      <c r="K139" s="34"/>
    </row>
    <row r="140" spans="1:11">
      <c r="A140" s="34"/>
      <c r="B140" s="34"/>
      <c r="C140" s="34"/>
      <c r="D140" s="34"/>
      <c r="E140" s="34"/>
      <c r="F140" s="34"/>
      <c r="G140" s="34"/>
      <c r="H140" s="34"/>
      <c r="I140" s="34"/>
      <c r="J140" s="34"/>
      <c r="K140" s="34"/>
    </row>
    <row r="141" spans="1:11">
      <c r="A141" s="34"/>
      <c r="B141" s="34"/>
      <c r="C141" s="34"/>
      <c r="D141" s="34"/>
      <c r="E141" s="34"/>
      <c r="F141" s="34"/>
      <c r="G141" s="34"/>
      <c r="H141" s="34"/>
      <c r="I141" s="34"/>
      <c r="J141" s="34"/>
      <c r="K141" s="34"/>
    </row>
    <row r="142" spans="1:11">
      <c r="A142" s="34"/>
      <c r="B142" s="34"/>
      <c r="C142" s="34"/>
      <c r="D142" s="34"/>
      <c r="E142" s="34"/>
      <c r="F142" s="34"/>
      <c r="G142" s="34"/>
      <c r="H142" s="34"/>
      <c r="I142" s="34"/>
      <c r="J142" s="34"/>
      <c r="K142" s="34"/>
    </row>
    <row r="143" spans="1:11">
      <c r="A143" s="34"/>
      <c r="B143" s="34"/>
      <c r="C143" s="34"/>
      <c r="D143" s="34"/>
      <c r="E143" s="34"/>
      <c r="F143" s="34"/>
      <c r="G143" s="34"/>
      <c r="H143" s="34"/>
      <c r="I143" s="34"/>
      <c r="J143" s="34"/>
      <c r="K143" s="34"/>
    </row>
    <row r="144" spans="1:11">
      <c r="A144" s="34"/>
      <c r="B144" s="34"/>
      <c r="C144" s="34"/>
      <c r="D144" s="34"/>
      <c r="E144" s="34"/>
      <c r="F144" s="34"/>
      <c r="G144" s="34"/>
      <c r="H144" s="34"/>
      <c r="I144" s="34"/>
      <c r="J144" s="34"/>
      <c r="K144" s="34"/>
    </row>
    <row r="145" spans="1:11">
      <c r="A145" s="34"/>
      <c r="B145" s="34"/>
      <c r="C145" s="34"/>
      <c r="D145" s="34"/>
      <c r="E145" s="34"/>
      <c r="F145" s="34"/>
      <c r="G145" s="34"/>
      <c r="H145" s="34"/>
      <c r="I145" s="34"/>
      <c r="J145" s="34"/>
      <c r="K145" s="34"/>
    </row>
    <row r="146" spans="1:11">
      <c r="A146" s="34"/>
      <c r="B146" s="34"/>
      <c r="C146" s="34"/>
      <c r="D146" s="34"/>
      <c r="E146" s="34"/>
      <c r="F146" s="34"/>
      <c r="G146" s="34"/>
      <c r="H146" s="34"/>
      <c r="I146" s="34"/>
      <c r="J146" s="34"/>
      <c r="K146" s="34"/>
    </row>
    <row r="147" spans="1:11">
      <c r="A147" s="34"/>
      <c r="B147" s="34"/>
      <c r="C147" s="34"/>
      <c r="D147" s="34"/>
      <c r="E147" s="34"/>
      <c r="F147" s="34"/>
      <c r="G147" s="34"/>
      <c r="H147" s="34"/>
      <c r="I147" s="34"/>
      <c r="J147" s="34"/>
      <c r="K147" s="34"/>
    </row>
    <row r="148" spans="1:11">
      <c r="A148" s="34"/>
      <c r="B148" s="34"/>
      <c r="C148" s="34"/>
      <c r="D148" s="34"/>
      <c r="E148" s="34"/>
      <c r="F148" s="34"/>
      <c r="G148" s="34"/>
      <c r="H148" s="34"/>
      <c r="I148" s="34"/>
      <c r="J148" s="34"/>
      <c r="K148" s="34"/>
    </row>
    <row r="149" spans="1:11">
      <c r="A149" s="34"/>
      <c r="B149" s="34"/>
      <c r="C149" s="34"/>
      <c r="D149" s="34"/>
      <c r="E149" s="34"/>
      <c r="F149" s="34"/>
      <c r="G149" s="34"/>
      <c r="H149" s="34"/>
      <c r="I149" s="34"/>
      <c r="J149" s="34"/>
      <c r="K149" s="34"/>
    </row>
    <row r="150" spans="1:11">
      <c r="A150" s="34"/>
      <c r="B150" s="34"/>
      <c r="C150" s="34"/>
      <c r="D150" s="34"/>
      <c r="E150" s="34"/>
      <c r="F150" s="34"/>
      <c r="G150" s="34"/>
      <c r="H150" s="34"/>
      <c r="I150" s="34"/>
      <c r="J150" s="34"/>
      <c r="K150" s="34"/>
    </row>
    <row r="151" spans="1:11">
      <c r="A151" s="34"/>
      <c r="B151" s="34"/>
      <c r="C151" s="34"/>
      <c r="D151" s="34"/>
      <c r="E151" s="34"/>
      <c r="F151" s="34"/>
      <c r="G151" s="34"/>
      <c r="H151" s="34"/>
      <c r="I151" s="34"/>
      <c r="J151" s="34"/>
      <c r="K151" s="34"/>
    </row>
    <row r="152" spans="1:11">
      <c r="A152" s="34"/>
      <c r="B152" s="34"/>
      <c r="C152" s="34"/>
      <c r="D152" s="34"/>
      <c r="E152" s="34"/>
      <c r="F152" s="34"/>
      <c r="G152" s="34"/>
      <c r="H152" s="34"/>
      <c r="I152" s="34"/>
      <c r="J152" s="34"/>
      <c r="K152" s="34"/>
    </row>
    <row r="153" spans="1:11">
      <c r="A153" s="34"/>
      <c r="B153" s="34"/>
      <c r="C153" s="34"/>
      <c r="D153" s="34"/>
      <c r="E153" s="34"/>
      <c r="F153" s="34"/>
      <c r="G153" s="34"/>
      <c r="H153" s="34"/>
      <c r="I153" s="34"/>
      <c r="J153" s="34"/>
      <c r="K153" s="34"/>
    </row>
    <row r="154" spans="1:11">
      <c r="A154" s="34"/>
      <c r="B154" s="34"/>
      <c r="C154" s="34"/>
      <c r="D154" s="34"/>
      <c r="E154" s="34"/>
      <c r="F154" s="34"/>
      <c r="G154" s="34"/>
      <c r="H154" s="34"/>
      <c r="I154" s="34"/>
      <c r="J154" s="34"/>
      <c r="K154" s="34"/>
    </row>
    <row r="155" spans="1:11">
      <c r="A155" s="34"/>
      <c r="B155" s="34"/>
      <c r="C155" s="34"/>
      <c r="D155" s="34"/>
      <c r="E155" s="34"/>
      <c r="F155" s="34"/>
      <c r="G155" s="34"/>
      <c r="H155" s="34"/>
      <c r="I155" s="34"/>
      <c r="J155" s="34"/>
      <c r="K155" s="34"/>
    </row>
    <row r="156" spans="1:11">
      <c r="A156" s="34"/>
      <c r="B156" s="34"/>
      <c r="C156" s="34"/>
      <c r="D156" s="34"/>
      <c r="E156" s="34"/>
      <c r="F156" s="34"/>
      <c r="G156" s="34"/>
      <c r="H156" s="34"/>
      <c r="I156" s="34"/>
      <c r="J156" s="34"/>
      <c r="K156" s="34"/>
    </row>
    <row r="157" spans="1:11">
      <c r="A157" s="34"/>
      <c r="B157" s="34"/>
      <c r="C157" s="34"/>
      <c r="D157" s="34"/>
      <c r="E157" s="34"/>
      <c r="F157" s="34"/>
      <c r="G157" s="34"/>
      <c r="H157" s="34"/>
      <c r="I157" s="34"/>
      <c r="J157" s="34"/>
      <c r="K157" s="34"/>
    </row>
    <row r="158" spans="1:11">
      <c r="A158" s="34"/>
      <c r="B158" s="34"/>
      <c r="C158" s="34"/>
      <c r="D158" s="34"/>
      <c r="E158" s="34"/>
      <c r="F158" s="34"/>
      <c r="G158" s="34"/>
      <c r="H158" s="34"/>
      <c r="I158" s="34"/>
      <c r="J158" s="34"/>
      <c r="K158" s="34"/>
    </row>
    <row r="159" spans="1:11">
      <c r="A159" s="34"/>
      <c r="B159" s="34"/>
      <c r="C159" s="34"/>
      <c r="D159" s="34"/>
      <c r="E159" s="34"/>
      <c r="F159" s="34"/>
      <c r="G159" s="34"/>
      <c r="H159" s="34"/>
      <c r="I159" s="34"/>
      <c r="J159" s="34"/>
      <c r="K159" s="34"/>
    </row>
    <row r="160" spans="1:11">
      <c r="A160" s="34"/>
      <c r="B160" s="34"/>
      <c r="C160" s="34"/>
      <c r="D160" s="34"/>
      <c r="E160" s="34"/>
      <c r="F160" s="34"/>
      <c r="G160" s="34"/>
      <c r="H160" s="34"/>
      <c r="I160" s="34"/>
      <c r="J160" s="34"/>
      <c r="K160" s="34"/>
    </row>
    <row r="161" spans="1:11">
      <c r="A161" s="34"/>
      <c r="B161" s="34"/>
      <c r="C161" s="34"/>
      <c r="D161" s="34"/>
      <c r="E161" s="34"/>
      <c r="F161" s="34"/>
      <c r="G161" s="34"/>
      <c r="H161" s="34"/>
      <c r="I161" s="34"/>
      <c r="J161" s="34"/>
      <c r="K161" s="34"/>
    </row>
    <row r="162" spans="1:11">
      <c r="A162" s="34"/>
      <c r="B162" s="34"/>
      <c r="C162" s="34"/>
      <c r="D162" s="34"/>
      <c r="E162" s="34"/>
      <c r="F162" s="34"/>
      <c r="G162" s="34"/>
      <c r="H162" s="34"/>
      <c r="I162" s="34"/>
      <c r="J162" s="34"/>
      <c r="K162" s="34"/>
    </row>
    <row r="163" spans="1:11">
      <c r="A163" s="34"/>
      <c r="B163" s="34"/>
      <c r="C163" s="34"/>
      <c r="D163" s="34"/>
      <c r="E163" s="34"/>
      <c r="F163" s="34"/>
      <c r="G163" s="34"/>
      <c r="H163" s="34"/>
      <c r="I163" s="34"/>
      <c r="J163" s="34"/>
      <c r="K163" s="34"/>
    </row>
    <row r="164" spans="1:11">
      <c r="A164" s="34"/>
      <c r="B164" s="34"/>
      <c r="C164" s="34"/>
      <c r="D164" s="34"/>
      <c r="E164" s="34"/>
      <c r="F164" s="34"/>
      <c r="G164" s="34"/>
      <c r="H164" s="34"/>
      <c r="I164" s="34"/>
      <c r="J164" s="34"/>
      <c r="K164" s="34"/>
    </row>
    <row r="165" spans="1:11">
      <c r="A165" s="34"/>
      <c r="B165" s="34"/>
      <c r="C165" s="34"/>
      <c r="D165" s="34"/>
      <c r="E165" s="34"/>
      <c r="F165" s="34"/>
      <c r="G165" s="34"/>
      <c r="H165" s="34"/>
      <c r="I165" s="34"/>
      <c r="J165" s="34"/>
      <c r="K165" s="34"/>
    </row>
    <row r="166" spans="1:11">
      <c r="A166" s="34"/>
      <c r="B166" s="34"/>
      <c r="C166" s="34"/>
      <c r="D166" s="34"/>
      <c r="E166" s="34"/>
      <c r="F166" s="34"/>
      <c r="G166" s="34"/>
      <c r="H166" s="34"/>
      <c r="I166" s="34"/>
      <c r="J166" s="34"/>
      <c r="K166" s="34"/>
    </row>
    <row r="167" spans="1:11">
      <c r="A167" s="34"/>
      <c r="B167" s="34"/>
      <c r="C167" s="34"/>
      <c r="D167" s="34"/>
      <c r="E167" s="34"/>
      <c r="F167" s="34"/>
      <c r="G167" s="34"/>
      <c r="H167" s="34"/>
      <c r="I167" s="34"/>
      <c r="J167" s="34"/>
      <c r="K167" s="34"/>
    </row>
    <row r="168" spans="1:11">
      <c r="A168" s="34"/>
      <c r="B168" s="34"/>
      <c r="C168" s="34"/>
      <c r="D168" s="34"/>
      <c r="E168" s="34"/>
      <c r="F168" s="34"/>
      <c r="G168" s="34"/>
      <c r="H168" s="34"/>
      <c r="I168" s="34"/>
      <c r="J168" s="34"/>
      <c r="K168" s="34"/>
    </row>
    <row r="169" spans="1:11">
      <c r="A169" s="34"/>
      <c r="B169" s="34"/>
      <c r="C169" s="34"/>
      <c r="D169" s="34"/>
      <c r="E169" s="34"/>
      <c r="F169" s="34"/>
      <c r="G169" s="34"/>
      <c r="H169" s="34"/>
      <c r="I169" s="34"/>
      <c r="J169" s="34"/>
      <c r="K169" s="34"/>
    </row>
    <row r="170" spans="1:11">
      <c r="A170" s="34"/>
      <c r="B170" s="34"/>
      <c r="C170" s="34"/>
      <c r="D170" s="34"/>
      <c r="E170" s="34"/>
      <c r="F170" s="34"/>
      <c r="G170" s="34"/>
      <c r="H170" s="34"/>
      <c r="I170" s="34"/>
      <c r="J170" s="34"/>
      <c r="K170" s="34"/>
    </row>
    <row r="171" spans="1:11">
      <c r="A171" s="34"/>
      <c r="B171" s="34"/>
      <c r="C171" s="34"/>
      <c r="D171" s="34"/>
      <c r="E171" s="34"/>
      <c r="F171" s="34"/>
      <c r="G171" s="34"/>
      <c r="H171" s="34"/>
      <c r="I171" s="34"/>
      <c r="J171" s="34"/>
      <c r="K171" s="34"/>
    </row>
    <row r="172" spans="1:11">
      <c r="A172" s="34"/>
      <c r="B172" s="34"/>
      <c r="C172" s="34"/>
      <c r="D172" s="34"/>
      <c r="E172" s="34"/>
      <c r="F172" s="34"/>
      <c r="G172" s="34"/>
      <c r="H172" s="34"/>
      <c r="I172" s="34"/>
      <c r="J172" s="34"/>
      <c r="K172" s="34"/>
    </row>
    <row r="173" spans="1:11">
      <c r="A173" s="34"/>
      <c r="B173" s="34"/>
      <c r="C173" s="34"/>
      <c r="D173" s="34"/>
      <c r="E173" s="34"/>
      <c r="F173" s="34"/>
      <c r="G173" s="34"/>
      <c r="H173" s="34"/>
      <c r="I173" s="34"/>
      <c r="J173" s="34"/>
      <c r="K173" s="34"/>
    </row>
    <row r="174" spans="1:11">
      <c r="A174" s="34"/>
      <c r="B174" s="34"/>
      <c r="C174" s="34"/>
      <c r="D174" s="34"/>
      <c r="E174" s="34"/>
      <c r="F174" s="34"/>
      <c r="G174" s="34"/>
      <c r="H174" s="34"/>
      <c r="I174" s="34"/>
      <c r="J174" s="34"/>
      <c r="K174" s="34"/>
    </row>
    <row r="175" spans="1:11">
      <c r="A175" s="34"/>
      <c r="B175" s="34"/>
      <c r="C175" s="34"/>
      <c r="D175" s="34"/>
      <c r="E175" s="34"/>
      <c r="F175" s="34"/>
      <c r="G175" s="34"/>
      <c r="H175" s="34"/>
      <c r="I175" s="34"/>
      <c r="J175" s="34"/>
      <c r="K175" s="34"/>
    </row>
    <row r="176" spans="1:11">
      <c r="A176" s="34"/>
      <c r="B176" s="34"/>
      <c r="C176" s="34"/>
      <c r="D176" s="34"/>
      <c r="E176" s="34"/>
      <c r="F176" s="34"/>
      <c r="G176" s="34"/>
      <c r="H176" s="34"/>
      <c r="I176" s="34"/>
      <c r="J176" s="34"/>
      <c r="K176" s="34"/>
    </row>
    <row r="177" spans="1:11">
      <c r="A177" s="34"/>
      <c r="B177" s="34"/>
      <c r="C177" s="34"/>
      <c r="D177" s="34"/>
      <c r="E177" s="34"/>
      <c r="F177" s="34"/>
      <c r="G177" s="34"/>
      <c r="H177" s="34"/>
      <c r="I177" s="34"/>
      <c r="J177" s="34"/>
      <c r="K177" s="34"/>
    </row>
    <row r="178" spans="1:11">
      <c r="A178" s="34"/>
      <c r="B178" s="34"/>
      <c r="C178" s="34"/>
      <c r="D178" s="34"/>
      <c r="E178" s="34"/>
      <c r="F178" s="34"/>
      <c r="G178" s="34"/>
      <c r="H178" s="34"/>
      <c r="I178" s="34"/>
      <c r="J178" s="34"/>
      <c r="K178" s="34"/>
    </row>
    <row r="179" spans="1:11">
      <c r="A179" s="34"/>
      <c r="B179" s="34"/>
      <c r="C179" s="34"/>
      <c r="D179" s="34"/>
      <c r="E179" s="34"/>
      <c r="F179" s="34"/>
      <c r="G179" s="34"/>
      <c r="H179" s="34"/>
      <c r="I179" s="34"/>
      <c r="J179" s="34"/>
      <c r="K179" s="34"/>
    </row>
    <row r="180" spans="1:11">
      <c r="A180" s="34"/>
      <c r="B180" s="34"/>
      <c r="C180" s="34"/>
      <c r="D180" s="34"/>
      <c r="E180" s="34"/>
      <c r="F180" s="34"/>
      <c r="G180" s="34"/>
      <c r="H180" s="34"/>
      <c r="I180" s="34"/>
      <c r="J180" s="34"/>
      <c r="K180" s="34"/>
    </row>
    <row r="181" spans="1:11">
      <c r="A181" s="34"/>
      <c r="B181" s="34"/>
      <c r="C181" s="34"/>
      <c r="D181" s="34"/>
      <c r="E181" s="34"/>
      <c r="F181" s="34"/>
      <c r="G181" s="34"/>
      <c r="H181" s="34"/>
      <c r="I181" s="34"/>
      <c r="J181" s="34"/>
      <c r="K181" s="34"/>
    </row>
    <row r="182" spans="1:11">
      <c r="A182" s="34"/>
      <c r="B182" s="34"/>
      <c r="C182" s="34"/>
      <c r="D182" s="34"/>
      <c r="E182" s="34"/>
      <c r="F182" s="34"/>
      <c r="G182" s="34"/>
      <c r="H182" s="34"/>
      <c r="I182" s="34"/>
      <c r="J182" s="34"/>
      <c r="K182" s="34"/>
    </row>
    <row r="183" spans="1:11">
      <c r="A183" s="34"/>
      <c r="B183" s="34"/>
      <c r="C183" s="34"/>
      <c r="D183" s="34"/>
      <c r="E183" s="34"/>
      <c r="F183" s="34"/>
      <c r="G183" s="34"/>
      <c r="H183" s="34"/>
      <c r="I183" s="34"/>
      <c r="J183" s="34"/>
      <c r="K183" s="34"/>
    </row>
    <row r="184" spans="1:11">
      <c r="A184" s="34"/>
      <c r="B184" s="34"/>
      <c r="C184" s="34"/>
      <c r="D184" s="34"/>
      <c r="E184" s="34"/>
      <c r="F184" s="34"/>
      <c r="G184" s="34"/>
      <c r="H184" s="34"/>
      <c r="I184" s="34"/>
      <c r="J184" s="34"/>
      <c r="K184" s="34"/>
    </row>
    <row r="185" spans="1:11">
      <c r="A185" s="34"/>
      <c r="B185" s="34"/>
      <c r="C185" s="34"/>
      <c r="D185" s="34"/>
      <c r="E185" s="34"/>
      <c r="F185" s="34"/>
      <c r="G185" s="34"/>
      <c r="H185" s="34"/>
      <c r="I185" s="34"/>
      <c r="J185" s="34"/>
      <c r="K185" s="34"/>
    </row>
    <row r="186" spans="1:11">
      <c r="A186" s="34"/>
      <c r="B186" s="34"/>
      <c r="C186" s="34"/>
      <c r="D186" s="34"/>
      <c r="E186" s="34"/>
      <c r="F186" s="34"/>
      <c r="G186" s="34"/>
      <c r="H186" s="34"/>
      <c r="I186" s="34"/>
      <c r="J186" s="34"/>
      <c r="K186" s="34"/>
    </row>
    <row r="187" spans="1:11">
      <c r="A187" s="34"/>
      <c r="B187" s="34"/>
      <c r="C187" s="34"/>
      <c r="D187" s="34"/>
      <c r="E187" s="34"/>
      <c r="F187" s="34"/>
      <c r="G187" s="34"/>
      <c r="H187" s="34"/>
      <c r="I187" s="34"/>
      <c r="J187" s="34"/>
      <c r="K187" s="34"/>
    </row>
    <row r="188" spans="1:11">
      <c r="A188" s="34"/>
      <c r="B188" s="34"/>
      <c r="C188" s="34"/>
      <c r="D188" s="34"/>
      <c r="E188" s="34"/>
      <c r="F188" s="34"/>
      <c r="G188" s="34"/>
      <c r="H188" s="34"/>
      <c r="I188" s="34"/>
      <c r="J188" s="34"/>
      <c r="K188" s="34"/>
    </row>
    <row r="189" spans="1:11">
      <c r="A189" s="34"/>
      <c r="B189" s="34"/>
      <c r="C189" s="34"/>
      <c r="D189" s="34"/>
      <c r="E189" s="34"/>
      <c r="F189" s="34"/>
      <c r="G189" s="34"/>
      <c r="H189" s="34"/>
      <c r="I189" s="34"/>
      <c r="J189" s="34"/>
      <c r="K189" s="34"/>
    </row>
    <row r="190" spans="1:11">
      <c r="A190" s="34"/>
      <c r="B190" s="34"/>
      <c r="C190" s="34"/>
      <c r="D190" s="34"/>
      <c r="E190" s="34"/>
      <c r="F190" s="34"/>
      <c r="G190" s="34"/>
      <c r="H190" s="34"/>
      <c r="I190" s="34"/>
      <c r="J190" s="34"/>
      <c r="K190" s="34"/>
    </row>
  </sheetData>
  <sheetProtection algorithmName="SHA-512" hashValue="VTxV5MWI49SFsSG8XTaaEFGKFVyw1PCNGx1hSgwdI5XtXWIh9gPDDhoy9WxyAJY5mAllk+vroFldDqIXpTTeWw==" saltValue="maFfHj3tELJV85qY+BemNw==" spinCount="100000" sheet="1" formatRows="0" selectLockedCells="1"/>
  <protectedRanges>
    <protectedRange sqref="D33" name="Range6"/>
    <protectedRange sqref="C14" name="Range4"/>
    <protectedRange sqref="C51" name="Range2"/>
    <protectedRange algorithmName="SHA-512" hashValue="Scrj8bWZpch4ofCocMxnFE5bbZP2LfhYIf2jP3Fr+qCv/xUBfiUaNLnWU7srSYoB8hgZ7GxmUTcbtryJ19E30A==" saltValue="bb5Xc+tqVjAe75qgK0uTWA==" spinCount="100000" sqref="D3 D5 D16 F18:H19 F29:F30 I31 F35:F36 I37 F41:F42 I43 H46 G47 I48:I49 E55:E56 F48" name="Range1" securityDescriptor="O:WDG:WDD:(A;;CC;;;WD)"/>
    <protectedRange sqref="D39" name="Range5"/>
  </protectedRanges>
  <mergeCells count="13">
    <mergeCell ref="D39:I39"/>
    <mergeCell ref="C51:I51"/>
    <mergeCell ref="G55:I57"/>
    <mergeCell ref="F18:H18"/>
    <mergeCell ref="F19:H19"/>
    <mergeCell ref="D7:I7"/>
    <mergeCell ref="C26:I27"/>
    <mergeCell ref="D33:I33"/>
    <mergeCell ref="A1:J1"/>
    <mergeCell ref="C14:I14"/>
    <mergeCell ref="D3:I3"/>
    <mergeCell ref="D5:I5"/>
    <mergeCell ref="F8:I8"/>
  </mergeCells>
  <phoneticPr fontId="26" type="noConversion"/>
  <conditionalFormatting sqref="G55:I57">
    <cfRule type="notContainsBlanks" dxfId="11" priority="3">
      <formula>LEN(TRIM(G55))&gt;0</formula>
    </cfRule>
  </conditionalFormatting>
  <conditionalFormatting sqref="C51:I51">
    <cfRule type="containsBlanks" dxfId="10" priority="1">
      <formula>LEN(TRIM(C51))=0</formula>
    </cfRule>
  </conditionalFormatting>
  <dataValidations count="7">
    <dataValidation type="list" allowBlank="1" showInputMessage="1" showErrorMessage="1" sqref="J8:K8" xr:uid="{00000000-0002-0000-0000-000004000000}">
      <formula1>"Provisional Assessment (PA),Final Assessment (FA)"</formula1>
    </dataValidation>
    <dataValidation type="date" allowBlank="1" showInputMessage="1" showErrorMessage="1" sqref="I31 I48:I49 I37 H46 G47 I43 F48:F49" xr:uid="{D05EAFD8-B21E-427E-A503-329EC820FE6A}">
      <formula1>1</formula1>
      <formula2>109939</formula2>
    </dataValidation>
    <dataValidation type="decimal" allowBlank="1" showInputMessage="1" showErrorMessage="1" sqref="D16" xr:uid="{4F516AB3-A193-449F-9FE3-824B20B5DF7A}">
      <formula1>0.1</formula1>
      <formula2>9999999999</formula2>
    </dataValidation>
    <dataValidation type="date" allowBlank="1" showInputMessage="1" showErrorMessage="1" sqref="F30 F36 F42" xr:uid="{46D2CB78-8672-45EE-A309-14B223095C9D}">
      <formula1>F29</formula1>
      <formula2>109939</formula2>
    </dataValidation>
    <dataValidation type="date" allowBlank="1" showInputMessage="1" showErrorMessage="1" sqref="F29 F35 F41" xr:uid="{639E7B07-F350-429F-A500-B260A4748E31}">
      <formula1>1</formula1>
      <formula2>F30</formula2>
    </dataValidation>
    <dataValidation type="decimal" allowBlank="1" showInputMessage="1" showErrorMessage="1" sqref="E55" xr:uid="{1A45B76E-E502-42D4-84B5-68EFEFE94CB2}">
      <formula1>0.1</formula1>
      <formula2>E56</formula2>
    </dataValidation>
    <dataValidation type="decimal" allowBlank="1" showInputMessage="1" showErrorMessage="1" sqref="E56" xr:uid="{497AAC89-8F7F-4E83-BB9E-2F7309E1D8DF}">
      <formula1>E55</formula1>
      <formula2>9999999999</formula2>
    </dataValidation>
  </dataValidations>
  <pageMargins left="0.25" right="0.25" top="0.75" bottom="0.75" header="0.3" footer="0.3"/>
  <pageSetup paperSize="9" scale="69" orientation="portrait" r:id="rId1"/>
  <headerFooter>
    <oddFooter>&amp;LCredit Summary NB2.0 (PAM-FM-043)&amp;CPage &amp;P&amp;RRev 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9" r:id="rId4" name="Check Box 9">
              <controlPr defaultSize="0" autoFill="0" autoLine="0" autoPict="0">
                <anchor moveWithCells="1">
                  <from>
                    <xdr:col>0</xdr:col>
                    <xdr:colOff>0</xdr:colOff>
                    <xdr:row>29</xdr:row>
                    <xdr:rowOff>142875</xdr:rowOff>
                  </from>
                  <to>
                    <xdr:col>0</xdr:col>
                    <xdr:colOff>19050</xdr:colOff>
                    <xdr:row>31</xdr:row>
                    <xdr:rowOff>38100</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0</xdr:col>
                    <xdr:colOff>0</xdr:colOff>
                    <xdr:row>36</xdr:row>
                    <xdr:rowOff>152400</xdr:rowOff>
                  </from>
                  <to>
                    <xdr:col>0</xdr:col>
                    <xdr:colOff>38100</xdr:colOff>
                    <xdr:row>40</xdr:row>
                    <xdr:rowOff>114300</xdr:rowOff>
                  </to>
                </anchor>
              </controlPr>
            </control>
          </mc:Choice>
        </mc:AlternateContent>
        <mc:AlternateContent xmlns:mc="http://schemas.openxmlformats.org/markup-compatibility/2006">
          <mc:Choice Requires="x14">
            <control shapeId="5159" r:id="rId6" name="Check Box 39">
              <controlPr defaultSize="0" autoFill="0" autoLine="0" autoPict="0">
                <anchor moveWithCells="1">
                  <from>
                    <xdr:col>2</xdr:col>
                    <xdr:colOff>885825</xdr:colOff>
                    <xdr:row>41</xdr:row>
                    <xdr:rowOff>95250</xdr:rowOff>
                  </from>
                  <to>
                    <xdr:col>3</xdr:col>
                    <xdr:colOff>9525</xdr:colOff>
                    <xdr:row>43</xdr:row>
                    <xdr:rowOff>104775</xdr:rowOff>
                  </to>
                </anchor>
              </controlPr>
            </control>
          </mc:Choice>
        </mc:AlternateContent>
        <mc:AlternateContent xmlns:mc="http://schemas.openxmlformats.org/markup-compatibility/2006">
          <mc:Choice Requires="x14">
            <control shapeId="5160" r:id="rId7" name="Check Box 40">
              <controlPr defaultSize="0" autoFill="0" autoLine="0" autoPict="0">
                <anchor moveWithCells="1">
                  <from>
                    <xdr:col>2</xdr:col>
                    <xdr:colOff>885825</xdr:colOff>
                    <xdr:row>44</xdr:row>
                    <xdr:rowOff>95250</xdr:rowOff>
                  </from>
                  <to>
                    <xdr:col>3</xdr:col>
                    <xdr:colOff>9525</xdr:colOff>
                    <xdr:row>46</xdr:row>
                    <xdr:rowOff>104775</xdr:rowOff>
                  </to>
                </anchor>
              </controlPr>
            </control>
          </mc:Choice>
        </mc:AlternateContent>
        <mc:AlternateContent xmlns:mc="http://schemas.openxmlformats.org/markup-compatibility/2006">
          <mc:Choice Requires="x14">
            <control shapeId="5161" r:id="rId8" name="Check Box 41">
              <controlPr defaultSize="0" autoFill="0" autoLine="0" autoPict="0">
                <anchor moveWithCells="1">
                  <from>
                    <xdr:col>2</xdr:col>
                    <xdr:colOff>885825</xdr:colOff>
                    <xdr:row>45</xdr:row>
                    <xdr:rowOff>95250</xdr:rowOff>
                  </from>
                  <to>
                    <xdr:col>3</xdr:col>
                    <xdr:colOff>9525</xdr:colOff>
                    <xdr:row>47</xdr:row>
                    <xdr:rowOff>104775</xdr:rowOff>
                  </to>
                </anchor>
              </controlPr>
            </control>
          </mc:Choice>
        </mc:AlternateContent>
        <mc:AlternateContent xmlns:mc="http://schemas.openxmlformats.org/markup-compatibility/2006">
          <mc:Choice Requires="x14">
            <control shapeId="5166" r:id="rId9" name="Drop Down 46">
              <controlPr defaultSize="0" autoLine="0" autoPict="0" altText="">
                <anchor moveWithCells="1">
                  <from>
                    <xdr:col>4</xdr:col>
                    <xdr:colOff>762000</xdr:colOff>
                    <xdr:row>7</xdr:row>
                    <xdr:rowOff>85725</xdr:rowOff>
                  </from>
                  <to>
                    <xdr:col>9</xdr:col>
                    <xdr:colOff>171450</xdr:colOff>
                    <xdr:row>8</xdr:row>
                    <xdr:rowOff>76200</xdr:rowOff>
                  </to>
                </anchor>
              </controlPr>
            </control>
          </mc:Choice>
        </mc:AlternateContent>
        <mc:AlternateContent xmlns:mc="http://schemas.openxmlformats.org/markup-compatibility/2006">
          <mc:Choice Requires="x14">
            <control shapeId="5169" r:id="rId10" name="Drop Down 49">
              <controlPr defaultSize="0" autoLine="0" autoPict="0" altText="">
                <anchor moveWithCells="1">
                  <from>
                    <xdr:col>3</xdr:col>
                    <xdr:colOff>847725</xdr:colOff>
                    <xdr:row>20</xdr:row>
                    <xdr:rowOff>47625</xdr:rowOff>
                  </from>
                  <to>
                    <xdr:col>6</xdr:col>
                    <xdr:colOff>342900</xdr:colOff>
                    <xdr:row>21</xdr:row>
                    <xdr:rowOff>9525</xdr:rowOff>
                  </to>
                </anchor>
              </controlPr>
            </control>
          </mc:Choice>
        </mc:AlternateContent>
        <mc:AlternateContent xmlns:mc="http://schemas.openxmlformats.org/markup-compatibility/2006">
          <mc:Choice Requires="x14">
            <control shapeId="5170" r:id="rId11" name="Drop Down 50">
              <controlPr defaultSize="0" autoLine="0" autoPict="0" altText="">
                <anchor moveWithCells="1">
                  <from>
                    <xdr:col>3</xdr:col>
                    <xdr:colOff>895350</xdr:colOff>
                    <xdr:row>22</xdr:row>
                    <xdr:rowOff>9525</xdr:rowOff>
                  </from>
                  <to>
                    <xdr:col>6</xdr:col>
                    <xdr:colOff>371475</xdr:colOff>
                    <xdr:row>22</xdr:row>
                    <xdr:rowOff>152400</xdr:rowOff>
                  </to>
                </anchor>
              </controlPr>
            </control>
          </mc:Choice>
        </mc:AlternateContent>
        <mc:AlternateContent xmlns:mc="http://schemas.openxmlformats.org/markup-compatibility/2006">
          <mc:Choice Requires="x14">
            <control shapeId="5181" r:id="rId12" name="Drop Down 61">
              <controlPr defaultSize="0" autoLine="0" autoPict="0" altText="">
                <anchor moveWithCells="1">
                  <from>
                    <xdr:col>4</xdr:col>
                    <xdr:colOff>1019175</xdr:colOff>
                    <xdr:row>52</xdr:row>
                    <xdr:rowOff>9525</xdr:rowOff>
                  </from>
                  <to>
                    <xdr:col>7</xdr:col>
                    <xdr:colOff>314325</xdr:colOff>
                    <xdr:row>52</xdr:row>
                    <xdr:rowOff>152400</xdr:rowOff>
                  </to>
                </anchor>
              </controlPr>
            </control>
          </mc:Choice>
        </mc:AlternateContent>
        <mc:AlternateContent xmlns:mc="http://schemas.openxmlformats.org/markup-compatibility/2006">
          <mc:Choice Requires="x14">
            <control shapeId="5184" r:id="rId13" name="Check Box 64">
              <controlPr defaultSize="0" autoFill="0" autoLine="0" autoPict="0">
                <anchor moveWithCells="1">
                  <from>
                    <xdr:col>2</xdr:col>
                    <xdr:colOff>885825</xdr:colOff>
                    <xdr:row>46</xdr:row>
                    <xdr:rowOff>133350</xdr:rowOff>
                  </from>
                  <to>
                    <xdr:col>3</xdr:col>
                    <xdr:colOff>38100</xdr:colOff>
                    <xdr:row>48</xdr:row>
                    <xdr:rowOff>47625</xdr:rowOff>
                  </to>
                </anchor>
              </controlPr>
            </control>
          </mc:Choice>
        </mc:AlternateContent>
        <mc:AlternateContent xmlns:mc="http://schemas.openxmlformats.org/markup-compatibility/2006">
          <mc:Choice Requires="x14">
            <control shapeId="5185" r:id="rId14" name="Drop Down 65">
              <controlPr defaultSize="0" autoLine="0" autoPict="0" altText="">
                <anchor moveWithCells="1">
                  <from>
                    <xdr:col>2</xdr:col>
                    <xdr:colOff>1038225</xdr:colOff>
                    <xdr:row>6</xdr:row>
                    <xdr:rowOff>9525</xdr:rowOff>
                  </from>
                  <to>
                    <xdr:col>7</xdr:col>
                    <xdr:colOff>485775</xdr:colOff>
                    <xdr:row>7</xdr:row>
                    <xdr:rowOff>38100</xdr:rowOff>
                  </to>
                </anchor>
              </controlPr>
            </control>
          </mc:Choice>
        </mc:AlternateContent>
        <mc:AlternateContent xmlns:mc="http://schemas.openxmlformats.org/markup-compatibility/2006">
          <mc:Choice Requires="x14">
            <control shapeId="5187" r:id="rId15" name="Check Box 67">
              <controlPr defaultSize="0" autoFill="0" autoLine="0" autoPict="0" macro="[0]!CheckBox67_Click">
                <anchor moveWithCells="1">
                  <from>
                    <xdr:col>2</xdr:col>
                    <xdr:colOff>895350</xdr:colOff>
                    <xdr:row>30</xdr:row>
                    <xdr:rowOff>47625</xdr:rowOff>
                  </from>
                  <to>
                    <xdr:col>3</xdr:col>
                    <xdr:colOff>38100</xdr:colOff>
                    <xdr:row>31</xdr:row>
                    <xdr:rowOff>38100</xdr:rowOff>
                  </to>
                </anchor>
              </controlPr>
            </control>
          </mc:Choice>
        </mc:AlternateContent>
        <mc:AlternateContent xmlns:mc="http://schemas.openxmlformats.org/markup-compatibility/2006">
          <mc:Choice Requires="x14">
            <control shapeId="5189" r:id="rId16" name="Check Box 69">
              <controlPr defaultSize="0" autoFill="0" autoLine="0" autoPict="0" macro="[0]!CheckBox69_Click">
                <anchor moveWithCells="1">
                  <from>
                    <xdr:col>2</xdr:col>
                    <xdr:colOff>885825</xdr:colOff>
                    <xdr:row>31</xdr:row>
                    <xdr:rowOff>66675</xdr:rowOff>
                  </from>
                  <to>
                    <xdr:col>3</xdr:col>
                    <xdr:colOff>38100</xdr:colOff>
                    <xdr:row>33</xdr:row>
                    <xdr:rowOff>47625</xdr:rowOff>
                  </to>
                </anchor>
              </controlPr>
            </control>
          </mc:Choice>
        </mc:AlternateContent>
        <mc:AlternateContent xmlns:mc="http://schemas.openxmlformats.org/markup-compatibility/2006">
          <mc:Choice Requires="x14">
            <control shapeId="5193" r:id="rId17" name="Check Box 73">
              <controlPr defaultSize="0" autoFill="0" autoLine="0" autoPict="0" macro="[0]!CheckBox73_Click">
                <anchor moveWithCells="1">
                  <from>
                    <xdr:col>2</xdr:col>
                    <xdr:colOff>885825</xdr:colOff>
                    <xdr:row>36</xdr:row>
                    <xdr:rowOff>57150</xdr:rowOff>
                  </from>
                  <to>
                    <xdr:col>3</xdr:col>
                    <xdr:colOff>38100</xdr:colOff>
                    <xdr:row>37</xdr:row>
                    <xdr:rowOff>38100</xdr:rowOff>
                  </to>
                </anchor>
              </controlPr>
            </control>
          </mc:Choice>
        </mc:AlternateContent>
        <mc:AlternateContent xmlns:mc="http://schemas.openxmlformats.org/markup-compatibility/2006">
          <mc:Choice Requires="x14">
            <control shapeId="5194" r:id="rId18" name="Check Box 74">
              <controlPr defaultSize="0" autoFill="0" autoLine="0" autoPict="0" macro="[0]!CheckBox74_Click">
                <anchor moveWithCells="1">
                  <from>
                    <xdr:col>2</xdr:col>
                    <xdr:colOff>885825</xdr:colOff>
                    <xdr:row>37</xdr:row>
                    <xdr:rowOff>28575</xdr:rowOff>
                  </from>
                  <to>
                    <xdr:col>3</xdr:col>
                    <xdr:colOff>38100</xdr:colOff>
                    <xdr:row>38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798B6-64C8-4844-ACD3-33BA1A185298}">
  <sheetPr codeName="Sheet2"/>
  <dimension ref="A1:N221"/>
  <sheetViews>
    <sheetView view="pageBreakPreview" zoomScaleNormal="100" zoomScaleSheetLayoutView="100" workbookViewId="0">
      <pane ySplit="4" topLeftCell="A218" activePane="bottomLeft" state="frozen"/>
      <selection activeCell="K4" sqref="K4"/>
      <selection pane="bottomLeft" activeCell="K4" sqref="K4"/>
    </sheetView>
  </sheetViews>
  <sheetFormatPr defaultColWidth="9.140625" defaultRowHeight="12"/>
  <cols>
    <col min="1" max="1" width="9.28515625" style="76" customWidth="1"/>
    <col min="2" max="2" width="19.5703125" style="107" customWidth="1"/>
    <col min="3" max="3" width="77.7109375" style="76" customWidth="1"/>
    <col min="4" max="4" width="17" style="76" customWidth="1"/>
    <col min="5" max="5" width="11.7109375" style="76" customWidth="1"/>
    <col min="6" max="6" width="11.7109375" style="108" customWidth="1"/>
    <col min="7" max="7" width="6.28515625" style="74" customWidth="1"/>
    <col min="8" max="8" width="6.28515625" style="108" customWidth="1"/>
    <col min="9" max="13" width="9.140625" style="76" hidden="1" customWidth="1"/>
    <col min="14" max="14" width="40" style="76" hidden="1" customWidth="1"/>
    <col min="15" max="16384" width="9.140625" style="76"/>
  </cols>
  <sheetData>
    <row r="1" spans="1:14" s="72" customFormat="1" ht="12.75">
      <c r="A1" s="70" t="s">
        <v>134</v>
      </c>
      <c r="B1" s="71"/>
      <c r="F1" s="73"/>
      <c r="G1" s="74"/>
      <c r="H1" s="73"/>
      <c r="K1" s="75"/>
      <c r="L1" s="75"/>
      <c r="M1" s="75"/>
    </row>
    <row r="3" spans="1:14" ht="15.75" customHeight="1">
      <c r="A3" s="171"/>
      <c r="B3" s="172" t="s">
        <v>135</v>
      </c>
      <c r="C3" s="172" t="s">
        <v>136</v>
      </c>
      <c r="D3" s="171" t="s">
        <v>137</v>
      </c>
      <c r="E3" s="171" t="s">
        <v>138</v>
      </c>
      <c r="F3" s="171" t="s">
        <v>139</v>
      </c>
      <c r="G3" s="171" t="s">
        <v>140</v>
      </c>
      <c r="H3" s="171"/>
      <c r="I3" s="192" t="s">
        <v>141</v>
      </c>
      <c r="J3" s="192"/>
      <c r="K3" s="192"/>
      <c r="L3" s="192"/>
      <c r="M3" s="192"/>
      <c r="N3" s="160" t="s">
        <v>142</v>
      </c>
    </row>
    <row r="4" spans="1:14" ht="12" customHeight="1">
      <c r="A4" s="171"/>
      <c r="B4" s="172"/>
      <c r="C4" s="172"/>
      <c r="D4" s="171"/>
      <c r="E4" s="171"/>
      <c r="F4" s="171"/>
      <c r="G4" s="171"/>
      <c r="H4" s="171"/>
      <c r="I4" s="77"/>
      <c r="J4" s="77"/>
      <c r="K4" s="77"/>
      <c r="L4" s="77"/>
      <c r="M4" s="77"/>
      <c r="N4" s="160"/>
    </row>
    <row r="5" spans="1:14" s="83" customFormat="1" ht="21.75" customHeight="1">
      <c r="A5" s="78" t="s">
        <v>143</v>
      </c>
      <c r="B5" s="79"/>
      <c r="C5" s="80"/>
      <c r="D5" s="81"/>
      <c r="E5" s="81" t="str">
        <f>SUM(E6:E46)&amp;"+"&amp;COUNTIF(E6:E46,"1B")&amp;"B"</f>
        <v>25+14B</v>
      </c>
      <c r="F5" s="81" t="s">
        <v>144</v>
      </c>
      <c r="G5" s="193"/>
      <c r="H5" s="193"/>
      <c r="I5" s="82"/>
      <c r="J5" s="82"/>
      <c r="K5" s="82"/>
      <c r="L5" s="82"/>
      <c r="M5" s="82"/>
      <c r="N5" s="82"/>
    </row>
    <row r="6" spans="1:14" ht="42.75" customHeight="1">
      <c r="A6" s="84" t="s">
        <v>145</v>
      </c>
      <c r="B6" s="85" t="s">
        <v>146</v>
      </c>
      <c r="C6" s="86" t="s">
        <v>147</v>
      </c>
      <c r="D6" s="87" t="s">
        <v>148</v>
      </c>
      <c r="E6" s="87" t="s">
        <v>149</v>
      </c>
      <c r="F6" s="138" t="s">
        <v>32</v>
      </c>
      <c r="G6" s="191" t="s">
        <v>149</v>
      </c>
      <c r="H6" s="191"/>
      <c r="I6" s="88"/>
      <c r="J6" s="88"/>
      <c r="K6" s="88"/>
      <c r="L6" s="88"/>
      <c r="M6" s="88"/>
      <c r="N6" s="88"/>
    </row>
    <row r="7" spans="1:14" ht="33.75" customHeight="1">
      <c r="A7" s="84" t="s">
        <v>150</v>
      </c>
      <c r="B7" s="85" t="s">
        <v>151</v>
      </c>
      <c r="C7" s="86" t="s">
        <v>152</v>
      </c>
      <c r="D7" s="87" t="s">
        <v>148</v>
      </c>
      <c r="E7" s="87" t="s">
        <v>153</v>
      </c>
      <c r="F7" s="138" t="s">
        <v>32</v>
      </c>
      <c r="G7" s="191" t="s">
        <v>153</v>
      </c>
      <c r="H7" s="191"/>
      <c r="I7" s="88"/>
      <c r="J7" s="88"/>
      <c r="K7" s="88"/>
      <c r="L7" s="88"/>
      <c r="M7" s="88"/>
      <c r="N7" s="88"/>
    </row>
    <row r="8" spans="1:14" ht="33.75" customHeight="1">
      <c r="A8" s="84" t="s">
        <v>154</v>
      </c>
      <c r="B8" s="85" t="s">
        <v>155</v>
      </c>
      <c r="C8" s="86" t="s">
        <v>156</v>
      </c>
      <c r="D8" s="87" t="s">
        <v>148</v>
      </c>
      <c r="E8" s="87" t="s">
        <v>153</v>
      </c>
      <c r="F8" s="138" t="s">
        <v>32</v>
      </c>
      <c r="G8" s="191" t="s">
        <v>153</v>
      </c>
      <c r="H8" s="191"/>
      <c r="I8" s="88"/>
      <c r="J8" s="88"/>
      <c r="K8" s="88"/>
      <c r="L8" s="88"/>
      <c r="M8" s="88"/>
      <c r="N8" s="88"/>
    </row>
    <row r="9" spans="1:14" ht="47.25" customHeight="1">
      <c r="A9" s="173" t="s">
        <v>157</v>
      </c>
      <c r="B9" s="174" t="s">
        <v>158</v>
      </c>
      <c r="C9" s="86" t="s">
        <v>159</v>
      </c>
      <c r="D9" s="175" t="s">
        <v>148</v>
      </c>
      <c r="E9" s="87">
        <v>1</v>
      </c>
      <c r="F9" s="138" t="s">
        <v>32</v>
      </c>
      <c r="G9" s="163"/>
      <c r="H9" s="164"/>
      <c r="I9" s="88"/>
      <c r="J9" s="88"/>
      <c r="K9" s="88"/>
      <c r="L9" s="88"/>
      <c r="M9" s="88"/>
      <c r="N9" s="88"/>
    </row>
    <row r="10" spans="1:14" ht="108.75" customHeight="1">
      <c r="A10" s="173"/>
      <c r="B10" s="174"/>
      <c r="C10" s="86" t="s">
        <v>160</v>
      </c>
      <c r="D10" s="176"/>
      <c r="E10" s="89" t="s">
        <v>161</v>
      </c>
      <c r="F10" s="138" t="s">
        <v>32</v>
      </c>
      <c r="G10" s="141"/>
      <c r="H10" s="142" t="s">
        <v>162</v>
      </c>
      <c r="I10" s="88"/>
      <c r="J10" s="88"/>
      <c r="K10" s="88"/>
      <c r="L10" s="88"/>
      <c r="M10" s="88"/>
      <c r="N10" s="88"/>
    </row>
    <row r="11" spans="1:14" ht="39.75" customHeight="1">
      <c r="A11" s="173" t="s">
        <v>163</v>
      </c>
      <c r="B11" s="174" t="s">
        <v>164</v>
      </c>
      <c r="C11" s="90" t="s">
        <v>165</v>
      </c>
      <c r="D11" s="177" t="s">
        <v>166</v>
      </c>
      <c r="E11" s="87" t="s">
        <v>161</v>
      </c>
      <c r="F11" s="138" t="s">
        <v>32</v>
      </c>
      <c r="G11" s="141"/>
      <c r="H11" s="142" t="s">
        <v>162</v>
      </c>
      <c r="I11" s="88"/>
      <c r="J11" s="88"/>
      <c r="K11" s="88"/>
      <c r="L11" s="88"/>
      <c r="M11" s="88"/>
      <c r="N11" s="88"/>
    </row>
    <row r="12" spans="1:14" ht="40.5" customHeight="1">
      <c r="A12" s="173"/>
      <c r="B12" s="174"/>
      <c r="C12" s="90" t="s">
        <v>167</v>
      </c>
      <c r="D12" s="177"/>
      <c r="E12" s="87" t="s">
        <v>161</v>
      </c>
      <c r="F12" s="138" t="s">
        <v>32</v>
      </c>
      <c r="G12" s="141"/>
      <c r="H12" s="91" t="s">
        <v>162</v>
      </c>
      <c r="I12" s="88"/>
      <c r="J12" s="88"/>
      <c r="K12" s="88"/>
      <c r="L12" s="88"/>
      <c r="M12" s="88"/>
      <c r="N12" s="88"/>
    </row>
    <row r="13" spans="1:14" ht="41.25" customHeight="1">
      <c r="A13" s="173"/>
      <c r="B13" s="174"/>
      <c r="C13" s="90" t="s">
        <v>168</v>
      </c>
      <c r="D13" s="177"/>
      <c r="E13" s="87" t="s">
        <v>161</v>
      </c>
      <c r="F13" s="138" t="s">
        <v>32</v>
      </c>
      <c r="G13" s="141"/>
      <c r="H13" s="142" t="s">
        <v>162</v>
      </c>
      <c r="I13" s="88"/>
      <c r="J13" s="88"/>
      <c r="K13" s="88"/>
      <c r="L13" s="88"/>
      <c r="M13" s="88"/>
      <c r="N13" s="88"/>
    </row>
    <row r="14" spans="1:14" ht="52.5" customHeight="1">
      <c r="A14" s="173" t="s">
        <v>169</v>
      </c>
      <c r="B14" s="174" t="s">
        <v>170</v>
      </c>
      <c r="C14" s="90" t="s">
        <v>171</v>
      </c>
      <c r="D14" s="177" t="s">
        <v>148</v>
      </c>
      <c r="E14" s="87">
        <v>1</v>
      </c>
      <c r="F14" s="138" t="s">
        <v>32</v>
      </c>
      <c r="G14" s="163"/>
      <c r="H14" s="164"/>
      <c r="I14" s="88"/>
      <c r="J14" s="88"/>
      <c r="K14" s="88"/>
      <c r="L14" s="88"/>
      <c r="M14" s="88"/>
      <c r="N14" s="88"/>
    </row>
    <row r="15" spans="1:14" ht="33.75" customHeight="1">
      <c r="A15" s="173"/>
      <c r="B15" s="174"/>
      <c r="C15" s="90" t="s">
        <v>172</v>
      </c>
      <c r="D15" s="177"/>
      <c r="E15" s="89">
        <v>1</v>
      </c>
      <c r="F15" s="138" t="s">
        <v>32</v>
      </c>
      <c r="G15" s="163"/>
      <c r="H15" s="164"/>
      <c r="I15" s="88"/>
      <c r="J15" s="88"/>
      <c r="K15" s="88"/>
      <c r="L15" s="88"/>
      <c r="M15" s="88"/>
      <c r="N15" s="88"/>
    </row>
    <row r="16" spans="1:14" ht="43.5" customHeight="1">
      <c r="A16" s="173"/>
      <c r="B16" s="174"/>
      <c r="C16" s="90" t="s">
        <v>173</v>
      </c>
      <c r="D16" s="177"/>
      <c r="E16" s="87">
        <v>1</v>
      </c>
      <c r="F16" s="138" t="s">
        <v>32</v>
      </c>
      <c r="G16" s="163"/>
      <c r="H16" s="164"/>
      <c r="I16" s="88"/>
      <c r="J16" s="88"/>
      <c r="K16" s="88"/>
      <c r="L16" s="88"/>
      <c r="M16" s="88"/>
      <c r="N16" s="88"/>
    </row>
    <row r="17" spans="1:14" ht="48" customHeight="1">
      <c r="A17" s="173"/>
      <c r="B17" s="174"/>
      <c r="C17" s="90" t="s">
        <v>174</v>
      </c>
      <c r="D17" s="177"/>
      <c r="E17" s="87">
        <v>1</v>
      </c>
      <c r="F17" s="138" t="s">
        <v>32</v>
      </c>
      <c r="G17" s="163"/>
      <c r="H17" s="164"/>
      <c r="I17" s="88"/>
      <c r="J17" s="88"/>
      <c r="K17" s="88"/>
      <c r="L17" s="88"/>
      <c r="M17" s="88"/>
      <c r="N17" s="88"/>
    </row>
    <row r="18" spans="1:14" ht="28.5" customHeight="1">
      <c r="A18" s="92" t="s">
        <v>175</v>
      </c>
      <c r="B18" s="93" t="s">
        <v>176</v>
      </c>
      <c r="C18" s="90" t="s">
        <v>177</v>
      </c>
      <c r="D18" s="87" t="s">
        <v>148</v>
      </c>
      <c r="E18" s="87">
        <v>1</v>
      </c>
      <c r="F18" s="138" t="s">
        <v>32</v>
      </c>
      <c r="G18" s="163"/>
      <c r="H18" s="164"/>
      <c r="I18" s="88"/>
      <c r="J18" s="88"/>
      <c r="K18" s="88"/>
      <c r="L18" s="88"/>
      <c r="M18" s="88"/>
      <c r="N18" s="88"/>
    </row>
    <row r="19" spans="1:14" ht="29.25" customHeight="1">
      <c r="A19" s="180" t="s">
        <v>178</v>
      </c>
      <c r="B19" s="182" t="s">
        <v>179</v>
      </c>
      <c r="C19" s="90" t="s">
        <v>180</v>
      </c>
      <c r="D19" s="175" t="s">
        <v>148</v>
      </c>
      <c r="E19" s="87">
        <v>2</v>
      </c>
      <c r="F19" s="138" t="s">
        <v>32</v>
      </c>
      <c r="G19" s="163">
        <v>0</v>
      </c>
      <c r="H19" s="164"/>
      <c r="I19" s="88"/>
      <c r="J19" s="88"/>
      <c r="K19" s="88"/>
      <c r="L19" s="88"/>
      <c r="M19" s="88"/>
      <c r="N19" s="88"/>
    </row>
    <row r="20" spans="1:14" ht="28.5" customHeight="1">
      <c r="A20" s="184"/>
      <c r="B20" s="185"/>
      <c r="C20" s="90" t="s">
        <v>502</v>
      </c>
      <c r="D20" s="186"/>
      <c r="E20" s="89">
        <v>1</v>
      </c>
      <c r="F20" s="138" t="s">
        <v>32</v>
      </c>
      <c r="G20" s="163">
        <v>0</v>
      </c>
      <c r="H20" s="164"/>
      <c r="I20" s="88"/>
      <c r="J20" s="88"/>
      <c r="K20" s="88"/>
      <c r="L20" s="88"/>
      <c r="M20" s="88"/>
      <c r="N20" s="88"/>
    </row>
    <row r="21" spans="1:14" ht="28.5" customHeight="1">
      <c r="A21" s="181"/>
      <c r="B21" s="183"/>
      <c r="C21" s="90" t="s">
        <v>181</v>
      </c>
      <c r="D21" s="176"/>
      <c r="E21" s="89">
        <v>1</v>
      </c>
      <c r="F21" s="138" t="s">
        <v>32</v>
      </c>
      <c r="G21" s="163">
        <v>0</v>
      </c>
      <c r="H21" s="164"/>
      <c r="I21" s="88"/>
      <c r="J21" s="88"/>
      <c r="K21" s="88"/>
      <c r="L21" s="88"/>
      <c r="M21" s="88"/>
      <c r="N21" s="88"/>
    </row>
    <row r="22" spans="1:14" ht="94.5" customHeight="1">
      <c r="A22" s="84" t="s">
        <v>182</v>
      </c>
      <c r="B22" s="85" t="s">
        <v>183</v>
      </c>
      <c r="C22" s="90" t="s">
        <v>184</v>
      </c>
      <c r="D22" s="87" t="s">
        <v>148</v>
      </c>
      <c r="E22" s="87">
        <v>1</v>
      </c>
      <c r="F22" s="138" t="s">
        <v>32</v>
      </c>
      <c r="G22" s="163">
        <v>0</v>
      </c>
      <c r="H22" s="164"/>
      <c r="I22" s="88"/>
      <c r="J22" s="88"/>
      <c r="K22" s="88"/>
      <c r="L22" s="88"/>
      <c r="M22" s="88"/>
      <c r="N22" s="88"/>
    </row>
    <row r="23" spans="1:14" ht="44.25" customHeight="1">
      <c r="A23" s="173" t="s">
        <v>185</v>
      </c>
      <c r="B23" s="174" t="s">
        <v>186</v>
      </c>
      <c r="C23" s="90" t="s">
        <v>503</v>
      </c>
      <c r="D23" s="177" t="s">
        <v>148</v>
      </c>
      <c r="E23" s="87">
        <v>1</v>
      </c>
      <c r="F23" s="138" t="s">
        <v>32</v>
      </c>
      <c r="G23" s="163">
        <v>0</v>
      </c>
      <c r="H23" s="164"/>
      <c r="I23" s="88"/>
      <c r="J23" s="88"/>
      <c r="K23" s="88"/>
      <c r="L23" s="88"/>
      <c r="M23" s="88"/>
      <c r="N23" s="88"/>
    </row>
    <row r="24" spans="1:14" ht="41.25" customHeight="1">
      <c r="A24" s="173"/>
      <c r="B24" s="174"/>
      <c r="C24" s="90" t="s">
        <v>505</v>
      </c>
      <c r="D24" s="177"/>
      <c r="E24" s="87">
        <v>1</v>
      </c>
      <c r="F24" s="138" t="s">
        <v>32</v>
      </c>
      <c r="G24" s="163">
        <v>0</v>
      </c>
      <c r="H24" s="164"/>
      <c r="I24" s="88"/>
      <c r="J24" s="88"/>
      <c r="K24" s="88"/>
      <c r="L24" s="88"/>
      <c r="M24" s="88"/>
      <c r="N24" s="88"/>
    </row>
    <row r="25" spans="1:14" ht="43.5" customHeight="1">
      <c r="A25" s="173"/>
      <c r="B25" s="174"/>
      <c r="C25" s="90" t="s">
        <v>504</v>
      </c>
      <c r="D25" s="177"/>
      <c r="E25" s="87">
        <v>1</v>
      </c>
      <c r="F25" s="138" t="s">
        <v>32</v>
      </c>
      <c r="G25" s="163">
        <v>0</v>
      </c>
      <c r="H25" s="164"/>
      <c r="I25" s="88"/>
      <c r="J25" s="88"/>
      <c r="K25" s="88"/>
      <c r="L25" s="88"/>
      <c r="M25" s="88"/>
      <c r="N25" s="88"/>
    </row>
    <row r="26" spans="1:14" ht="48" customHeight="1">
      <c r="A26" s="173"/>
      <c r="B26" s="174"/>
      <c r="C26" s="90" t="s">
        <v>187</v>
      </c>
      <c r="D26" s="177"/>
      <c r="E26" s="87">
        <v>1</v>
      </c>
      <c r="F26" s="138" t="s">
        <v>32</v>
      </c>
      <c r="G26" s="163">
        <v>0</v>
      </c>
      <c r="H26" s="164"/>
      <c r="I26" s="88"/>
      <c r="J26" s="88"/>
      <c r="K26" s="88"/>
      <c r="L26" s="88"/>
      <c r="M26" s="88"/>
      <c r="N26" s="88"/>
    </row>
    <row r="27" spans="1:14" ht="56.25" customHeight="1">
      <c r="A27" s="180" t="s">
        <v>188</v>
      </c>
      <c r="B27" s="182" t="s">
        <v>189</v>
      </c>
      <c r="C27" s="90" t="s">
        <v>190</v>
      </c>
      <c r="D27" s="175" t="s">
        <v>191</v>
      </c>
      <c r="E27" s="87">
        <v>1</v>
      </c>
      <c r="F27" s="138" t="s">
        <v>32</v>
      </c>
      <c r="G27" s="163">
        <v>0</v>
      </c>
      <c r="H27" s="164"/>
      <c r="I27" s="88"/>
      <c r="J27" s="88"/>
      <c r="K27" s="88"/>
      <c r="L27" s="88"/>
      <c r="M27" s="88"/>
      <c r="N27" s="88"/>
    </row>
    <row r="28" spans="1:14" ht="31.5" customHeight="1">
      <c r="A28" s="184"/>
      <c r="B28" s="185"/>
      <c r="C28" s="90" t="s">
        <v>192</v>
      </c>
      <c r="D28" s="186"/>
      <c r="E28" s="89" t="s">
        <v>161</v>
      </c>
      <c r="F28" s="138" t="s">
        <v>32</v>
      </c>
      <c r="G28" s="141">
        <v>0</v>
      </c>
      <c r="H28" s="143" t="s">
        <v>162</v>
      </c>
      <c r="I28" s="88"/>
      <c r="J28" s="88"/>
      <c r="K28" s="88"/>
      <c r="L28" s="88"/>
      <c r="M28" s="88"/>
      <c r="N28" s="88"/>
    </row>
    <row r="29" spans="1:14" ht="31.5" customHeight="1">
      <c r="A29" s="184"/>
      <c r="B29" s="185"/>
      <c r="C29" s="90" t="s">
        <v>193</v>
      </c>
      <c r="D29" s="176"/>
      <c r="E29" s="89" t="s">
        <v>161</v>
      </c>
      <c r="F29" s="138" t="s">
        <v>32</v>
      </c>
      <c r="G29" s="141">
        <v>0</v>
      </c>
      <c r="H29" s="143" t="s">
        <v>162</v>
      </c>
      <c r="I29" s="88"/>
      <c r="J29" s="88"/>
      <c r="K29" s="88"/>
      <c r="L29" s="88"/>
      <c r="M29" s="88"/>
      <c r="N29" s="88"/>
    </row>
    <row r="30" spans="1:14" ht="67.5" customHeight="1">
      <c r="A30" s="184"/>
      <c r="B30" s="185"/>
      <c r="C30" s="90" t="s">
        <v>194</v>
      </c>
      <c r="D30" s="175" t="s">
        <v>148</v>
      </c>
      <c r="E30" s="87">
        <v>1</v>
      </c>
      <c r="F30" s="138" t="s">
        <v>32</v>
      </c>
      <c r="G30" s="163">
        <v>0</v>
      </c>
      <c r="H30" s="164"/>
      <c r="I30" s="88"/>
      <c r="J30" s="88"/>
      <c r="K30" s="88"/>
      <c r="L30" s="88"/>
      <c r="M30" s="88"/>
      <c r="N30" s="88"/>
    </row>
    <row r="31" spans="1:14" ht="33.75" customHeight="1">
      <c r="A31" s="184"/>
      <c r="B31" s="185"/>
      <c r="C31" s="94" t="s">
        <v>195</v>
      </c>
      <c r="D31" s="186"/>
      <c r="E31" s="89" t="s">
        <v>161</v>
      </c>
      <c r="F31" s="138" t="s">
        <v>32</v>
      </c>
      <c r="G31" s="141">
        <v>0</v>
      </c>
      <c r="H31" s="142" t="s">
        <v>162</v>
      </c>
      <c r="I31" s="88"/>
      <c r="J31" s="88"/>
      <c r="K31" s="88"/>
      <c r="L31" s="88"/>
      <c r="M31" s="88"/>
      <c r="N31" s="88"/>
    </row>
    <row r="32" spans="1:14" ht="33.75" customHeight="1">
      <c r="A32" s="181"/>
      <c r="B32" s="183"/>
      <c r="C32" s="90" t="s">
        <v>515</v>
      </c>
      <c r="D32" s="176"/>
      <c r="E32" s="89" t="s">
        <v>161</v>
      </c>
      <c r="F32" s="138" t="s">
        <v>32</v>
      </c>
      <c r="G32" s="141">
        <v>0</v>
      </c>
      <c r="H32" s="142" t="s">
        <v>162</v>
      </c>
      <c r="I32" s="88"/>
      <c r="J32" s="88"/>
      <c r="K32" s="88"/>
      <c r="L32" s="88"/>
      <c r="M32" s="88"/>
      <c r="N32" s="88"/>
    </row>
    <row r="33" spans="1:14" ht="165" customHeight="1">
      <c r="A33" s="84" t="s">
        <v>196</v>
      </c>
      <c r="B33" s="85" t="s">
        <v>197</v>
      </c>
      <c r="C33" s="90" t="s">
        <v>198</v>
      </c>
      <c r="D33" s="87" t="s">
        <v>199</v>
      </c>
      <c r="E33" s="87">
        <v>1</v>
      </c>
      <c r="F33" s="138" t="s">
        <v>32</v>
      </c>
      <c r="G33" s="163">
        <v>0</v>
      </c>
      <c r="H33" s="164"/>
      <c r="I33" s="88"/>
      <c r="J33" s="88"/>
      <c r="K33" s="88"/>
      <c r="L33" s="88"/>
      <c r="M33" s="88"/>
      <c r="N33" s="88"/>
    </row>
    <row r="34" spans="1:14" ht="46.5" customHeight="1">
      <c r="A34" s="84" t="s">
        <v>200</v>
      </c>
      <c r="B34" s="85" t="s">
        <v>201</v>
      </c>
      <c r="C34" s="90" t="s">
        <v>202</v>
      </c>
      <c r="D34" s="87" t="s">
        <v>148</v>
      </c>
      <c r="E34" s="87">
        <v>1</v>
      </c>
      <c r="F34" s="138" t="s">
        <v>32</v>
      </c>
      <c r="G34" s="163">
        <v>0</v>
      </c>
      <c r="H34" s="164"/>
      <c r="I34" s="88"/>
      <c r="J34" s="88"/>
      <c r="K34" s="88"/>
      <c r="L34" s="88"/>
      <c r="M34" s="88"/>
      <c r="N34" s="88"/>
    </row>
    <row r="35" spans="1:14" ht="34.5" customHeight="1">
      <c r="A35" s="84" t="s">
        <v>203</v>
      </c>
      <c r="B35" s="85" t="s">
        <v>204</v>
      </c>
      <c r="C35" s="90" t="s">
        <v>205</v>
      </c>
      <c r="D35" s="87" t="s">
        <v>148</v>
      </c>
      <c r="E35" s="87">
        <v>1</v>
      </c>
      <c r="F35" s="138" t="s">
        <v>32</v>
      </c>
      <c r="G35" s="163">
        <v>0</v>
      </c>
      <c r="H35" s="164"/>
      <c r="I35" s="88"/>
      <c r="J35" s="88"/>
      <c r="K35" s="88"/>
      <c r="L35" s="88"/>
      <c r="M35" s="88"/>
      <c r="N35" s="88"/>
    </row>
    <row r="36" spans="1:14" ht="43.5" customHeight="1">
      <c r="A36" s="84" t="s">
        <v>206</v>
      </c>
      <c r="B36" s="85" t="s">
        <v>207</v>
      </c>
      <c r="C36" s="90" t="s">
        <v>208</v>
      </c>
      <c r="D36" s="87" t="s">
        <v>148</v>
      </c>
      <c r="E36" s="87">
        <v>1</v>
      </c>
      <c r="F36" s="138" t="s">
        <v>32</v>
      </c>
      <c r="G36" s="163">
        <v>0</v>
      </c>
      <c r="H36" s="164"/>
      <c r="I36" s="88"/>
      <c r="J36" s="88"/>
      <c r="K36" s="88"/>
      <c r="L36" s="88"/>
      <c r="M36" s="88"/>
      <c r="N36" s="88"/>
    </row>
    <row r="37" spans="1:14" ht="53.25" customHeight="1">
      <c r="A37" s="84" t="s">
        <v>209</v>
      </c>
      <c r="B37" s="85" t="s">
        <v>210</v>
      </c>
      <c r="C37" s="90" t="s">
        <v>211</v>
      </c>
      <c r="D37" s="87" t="s">
        <v>212</v>
      </c>
      <c r="E37" s="87" t="s">
        <v>80</v>
      </c>
      <c r="F37" s="138" t="s">
        <v>32</v>
      </c>
      <c r="G37" s="141">
        <v>0</v>
      </c>
      <c r="H37" s="142" t="s">
        <v>162</v>
      </c>
      <c r="I37" s="88"/>
      <c r="J37" s="88"/>
      <c r="K37" s="88"/>
      <c r="L37" s="88"/>
      <c r="M37" s="88"/>
      <c r="N37" s="88"/>
    </row>
    <row r="38" spans="1:14" ht="34.5" customHeight="1">
      <c r="A38" s="84" t="s">
        <v>213</v>
      </c>
      <c r="B38" s="85" t="s">
        <v>214</v>
      </c>
      <c r="C38" s="90" t="s">
        <v>215</v>
      </c>
      <c r="D38" s="87" t="s">
        <v>216</v>
      </c>
      <c r="E38" s="87" t="s">
        <v>161</v>
      </c>
      <c r="F38" s="138" t="s">
        <v>32</v>
      </c>
      <c r="G38" s="141">
        <v>0</v>
      </c>
      <c r="H38" s="142" t="s">
        <v>162</v>
      </c>
      <c r="I38" s="88"/>
      <c r="J38" s="88"/>
      <c r="K38" s="88"/>
      <c r="L38" s="88"/>
      <c r="M38" s="88"/>
      <c r="N38" s="88"/>
    </row>
    <row r="39" spans="1:14" ht="39" customHeight="1">
      <c r="A39" s="173" t="s">
        <v>217</v>
      </c>
      <c r="B39" s="174" t="s">
        <v>218</v>
      </c>
      <c r="C39" s="90" t="s">
        <v>219</v>
      </c>
      <c r="D39" s="177" t="s">
        <v>148</v>
      </c>
      <c r="E39" s="87">
        <v>1</v>
      </c>
      <c r="F39" s="138" t="s">
        <v>32</v>
      </c>
      <c r="G39" s="163">
        <v>0</v>
      </c>
      <c r="H39" s="164"/>
      <c r="I39" s="88"/>
      <c r="J39" s="88"/>
      <c r="K39" s="88"/>
      <c r="L39" s="88"/>
      <c r="M39" s="88"/>
      <c r="N39" s="88"/>
    </row>
    <row r="40" spans="1:14" ht="41.25" customHeight="1">
      <c r="A40" s="173"/>
      <c r="B40" s="174"/>
      <c r="C40" s="90" t="s">
        <v>220</v>
      </c>
      <c r="D40" s="177"/>
      <c r="E40" s="87">
        <v>1</v>
      </c>
      <c r="F40" s="138" t="s">
        <v>32</v>
      </c>
      <c r="G40" s="163">
        <v>0</v>
      </c>
      <c r="H40" s="164"/>
      <c r="I40" s="88"/>
      <c r="J40" s="88"/>
      <c r="K40" s="88"/>
      <c r="L40" s="88"/>
      <c r="M40" s="88"/>
      <c r="N40" s="88"/>
    </row>
    <row r="41" spans="1:14" ht="30" customHeight="1">
      <c r="A41" s="173" t="s">
        <v>221</v>
      </c>
      <c r="B41" s="174" t="s">
        <v>222</v>
      </c>
      <c r="C41" s="90" t="s">
        <v>223</v>
      </c>
      <c r="D41" s="177" t="s">
        <v>148</v>
      </c>
      <c r="E41" s="87">
        <v>1</v>
      </c>
      <c r="F41" s="138" t="s">
        <v>32</v>
      </c>
      <c r="G41" s="163">
        <v>0</v>
      </c>
      <c r="H41" s="164"/>
      <c r="I41" s="88"/>
      <c r="J41" s="88"/>
      <c r="K41" s="88"/>
      <c r="L41" s="88"/>
      <c r="M41" s="88"/>
      <c r="N41" s="88"/>
    </row>
    <row r="42" spans="1:14" ht="27.75" customHeight="1">
      <c r="A42" s="173"/>
      <c r="B42" s="174"/>
      <c r="C42" s="90" t="s">
        <v>224</v>
      </c>
      <c r="D42" s="177"/>
      <c r="E42" s="89" t="s">
        <v>161</v>
      </c>
      <c r="F42" s="138" t="s">
        <v>32</v>
      </c>
      <c r="G42" s="141">
        <v>0</v>
      </c>
      <c r="H42" s="91" t="s">
        <v>162</v>
      </c>
      <c r="I42" s="88"/>
      <c r="J42" s="88"/>
      <c r="K42" s="88"/>
      <c r="L42" s="88"/>
      <c r="M42" s="88"/>
      <c r="N42" s="88"/>
    </row>
    <row r="43" spans="1:14" ht="42.75" customHeight="1">
      <c r="A43" s="173"/>
      <c r="B43" s="174"/>
      <c r="C43" s="90" t="s">
        <v>225</v>
      </c>
      <c r="D43" s="177"/>
      <c r="E43" s="87" t="s">
        <v>161</v>
      </c>
      <c r="F43" s="138" t="s">
        <v>32</v>
      </c>
      <c r="G43" s="141">
        <v>0</v>
      </c>
      <c r="H43" s="91" t="s">
        <v>162</v>
      </c>
      <c r="I43" s="88"/>
      <c r="J43" s="88"/>
      <c r="K43" s="88"/>
      <c r="L43" s="88"/>
      <c r="M43" s="88"/>
      <c r="N43" s="88"/>
    </row>
    <row r="44" spans="1:14" ht="36" customHeight="1">
      <c r="A44" s="173"/>
      <c r="B44" s="174"/>
      <c r="C44" s="90" t="s">
        <v>226</v>
      </c>
      <c r="D44" s="177"/>
      <c r="E44" s="87" t="s">
        <v>161</v>
      </c>
      <c r="F44" s="138" t="s">
        <v>32</v>
      </c>
      <c r="G44" s="141">
        <v>0</v>
      </c>
      <c r="H44" s="91" t="s">
        <v>162</v>
      </c>
      <c r="I44" s="88"/>
      <c r="J44" s="88"/>
      <c r="K44" s="88"/>
      <c r="L44" s="88"/>
      <c r="M44" s="88"/>
      <c r="N44" s="88"/>
    </row>
    <row r="45" spans="1:14" ht="39" customHeight="1">
      <c r="A45" s="173" t="s">
        <v>227</v>
      </c>
      <c r="B45" s="174" t="s">
        <v>228</v>
      </c>
      <c r="C45" s="90" t="s">
        <v>229</v>
      </c>
      <c r="D45" s="177" t="s">
        <v>148</v>
      </c>
      <c r="E45" s="87">
        <v>1</v>
      </c>
      <c r="F45" s="138" t="s">
        <v>32</v>
      </c>
      <c r="G45" s="163">
        <v>0</v>
      </c>
      <c r="H45" s="164"/>
      <c r="I45" s="88"/>
      <c r="J45" s="88"/>
      <c r="K45" s="88"/>
      <c r="L45" s="88"/>
      <c r="M45" s="88"/>
      <c r="N45" s="88"/>
    </row>
    <row r="46" spans="1:14" ht="41.25" customHeight="1">
      <c r="A46" s="173"/>
      <c r="B46" s="174"/>
      <c r="C46" s="90" t="s">
        <v>506</v>
      </c>
      <c r="D46" s="177"/>
      <c r="E46" s="89" t="s">
        <v>80</v>
      </c>
      <c r="F46" s="138" t="s">
        <v>32</v>
      </c>
      <c r="G46" s="141">
        <v>0</v>
      </c>
      <c r="H46" s="91" t="s">
        <v>162</v>
      </c>
      <c r="I46" s="88"/>
      <c r="J46" s="88"/>
      <c r="K46" s="88"/>
      <c r="L46" s="88"/>
      <c r="M46" s="88"/>
      <c r="N46" s="88"/>
    </row>
    <row r="47" spans="1:14" s="98" customFormat="1" ht="19.5" customHeight="1">
      <c r="A47" s="95"/>
      <c r="B47" s="96"/>
      <c r="C47" s="96"/>
      <c r="D47" s="96"/>
      <c r="E47" s="97" t="s">
        <v>230</v>
      </c>
      <c r="F47" s="165">
        <f>IF(COUNTIF(F9:F46,"Y")=0," ", SUMIFS(E9:E46,E9:E46,"&gt;0",F9:F46,"Y"))</f>
        <v>25</v>
      </c>
      <c r="G47" s="166"/>
      <c r="H47" s="167"/>
    </row>
    <row r="48" spans="1:14" s="98" customFormat="1" ht="18.75" customHeight="1">
      <c r="A48" s="95"/>
      <c r="B48" s="96"/>
      <c r="C48" s="96"/>
      <c r="D48" s="96"/>
      <c r="E48" s="97" t="s">
        <v>231</v>
      </c>
      <c r="F48" s="165">
        <f>IF(COUNTIF(F9:F46,"Y")=0," ",SUMIFS(G9:G46,E9:E46,"&gt;0",F9:F46,"Y"))</f>
        <v>0</v>
      </c>
      <c r="G48" s="166"/>
      <c r="H48" s="167"/>
      <c r="J48" s="99"/>
    </row>
    <row r="49" spans="1:14" s="98" customFormat="1" ht="18.75" customHeight="1">
      <c r="A49" s="100"/>
      <c r="B49" s="101"/>
      <c r="C49" s="101"/>
      <c r="D49" s="101"/>
      <c r="E49" s="97" t="s">
        <v>232</v>
      </c>
      <c r="F49" s="165">
        <f>IF(COUNTIF(F9:F46,"Y")=0," ",SUMIFS(G9:G46,E9:E46,"1B",F9:F46,"Y"))</f>
        <v>0</v>
      </c>
      <c r="G49" s="166"/>
      <c r="H49" s="91" t="s">
        <v>162</v>
      </c>
    </row>
    <row r="50" spans="1:14" s="98" customFormat="1" ht="20.25" customHeight="1">
      <c r="A50" s="102"/>
      <c r="B50" s="103"/>
      <c r="C50" s="103"/>
      <c r="D50" s="103"/>
      <c r="E50" s="104" t="s">
        <v>233</v>
      </c>
      <c r="F50" s="168">
        <f>IF(COUNTIF(F9:F46,"Y")=0," ",IF((F48+F49*1.2)/SUMIF(F9:F46,"Y",E9:E46)&gt;100%,100%,(F48+F49*1.2)/SUMIF(F9:F46,"Y",E9:E46)))</f>
        <v>0</v>
      </c>
      <c r="G50" s="169"/>
      <c r="H50" s="170"/>
      <c r="J50" s="105"/>
    </row>
    <row r="52" spans="1:14" ht="15.75" customHeight="1">
      <c r="A52" s="171"/>
      <c r="B52" s="172" t="s">
        <v>135</v>
      </c>
      <c r="C52" s="172" t="s">
        <v>136</v>
      </c>
      <c r="D52" s="171" t="s">
        <v>137</v>
      </c>
      <c r="E52" s="171" t="s">
        <v>138</v>
      </c>
      <c r="F52" s="171" t="s">
        <v>139</v>
      </c>
      <c r="G52" s="171" t="s">
        <v>140</v>
      </c>
      <c r="H52" s="171"/>
      <c r="I52" s="157" t="s">
        <v>141</v>
      </c>
      <c r="J52" s="158"/>
      <c r="K52" s="158"/>
      <c r="L52" s="158"/>
      <c r="M52" s="159"/>
      <c r="N52" s="160" t="s">
        <v>142</v>
      </c>
    </row>
    <row r="53" spans="1:14" ht="12" customHeight="1">
      <c r="A53" s="171"/>
      <c r="B53" s="172"/>
      <c r="C53" s="172"/>
      <c r="D53" s="171"/>
      <c r="E53" s="171"/>
      <c r="F53" s="171"/>
      <c r="G53" s="171"/>
      <c r="H53" s="171"/>
      <c r="I53" s="77"/>
      <c r="J53" s="77"/>
      <c r="K53" s="77"/>
      <c r="L53" s="77"/>
      <c r="M53" s="77"/>
      <c r="N53" s="160"/>
    </row>
    <row r="54" spans="1:14" s="83" customFormat="1" ht="30" customHeight="1">
      <c r="A54" s="78" t="s">
        <v>234</v>
      </c>
      <c r="B54" s="79"/>
      <c r="C54" s="80"/>
      <c r="D54" s="106"/>
      <c r="E54" s="81" t="str">
        <f>SUM(E55:E76, E85:E91)&amp;"+"&amp;(COUNTIF(E55:E76,"1B")+COUNTIF(E85:E91,"1B"))+2*(COUNTIF(E55:E76,"2B")+COUNTIF(E85:E91,"2B"))&amp;"B / "&amp;SUM(E55:E75, E77:E91)&amp;"+"&amp;(COUNTIF(E55:E75,"1B")+COUNTIF(E77:E91,"1B"))+2*(COUNTIF(E55:E75,"2B")+COUNTIF(E77:E91,"2B"))&amp;"B"</f>
        <v>17+13B / 20+19B</v>
      </c>
      <c r="F54" s="81" t="s">
        <v>144</v>
      </c>
      <c r="G54" s="161"/>
      <c r="H54" s="162"/>
      <c r="I54" s="82"/>
      <c r="J54" s="82"/>
      <c r="K54" s="82"/>
      <c r="L54" s="82"/>
      <c r="M54" s="82"/>
      <c r="N54" s="82"/>
    </row>
    <row r="55" spans="1:14" ht="38.25" customHeight="1">
      <c r="A55" s="84" t="s">
        <v>235</v>
      </c>
      <c r="B55" s="85" t="s">
        <v>236</v>
      </c>
      <c r="C55" s="90" t="s">
        <v>237</v>
      </c>
      <c r="D55" s="87" t="s">
        <v>238</v>
      </c>
      <c r="E55" s="87" t="s">
        <v>153</v>
      </c>
      <c r="F55" s="140" t="s">
        <v>32</v>
      </c>
      <c r="G55" s="178" t="s">
        <v>153</v>
      </c>
      <c r="H55" s="179"/>
      <c r="I55" s="88"/>
      <c r="J55" s="88"/>
      <c r="K55" s="88"/>
      <c r="L55" s="88"/>
      <c r="M55" s="88"/>
      <c r="N55" s="88"/>
    </row>
    <row r="56" spans="1:14" ht="46.5" customHeight="1">
      <c r="A56" s="173" t="s">
        <v>239</v>
      </c>
      <c r="B56" s="174" t="s">
        <v>240</v>
      </c>
      <c r="C56" s="90" t="s">
        <v>241</v>
      </c>
      <c r="D56" s="177" t="s">
        <v>148</v>
      </c>
      <c r="E56" s="87">
        <v>1</v>
      </c>
      <c r="F56" s="140" t="s">
        <v>32</v>
      </c>
      <c r="G56" s="189">
        <v>0</v>
      </c>
      <c r="H56" s="190"/>
      <c r="I56" s="88"/>
      <c r="J56" s="88"/>
      <c r="K56" s="88"/>
      <c r="L56" s="88"/>
      <c r="M56" s="88"/>
      <c r="N56" s="88"/>
    </row>
    <row r="57" spans="1:14" ht="41.25" customHeight="1">
      <c r="A57" s="173"/>
      <c r="B57" s="174"/>
      <c r="C57" s="90" t="s">
        <v>242</v>
      </c>
      <c r="D57" s="177"/>
      <c r="E57" s="87">
        <v>1</v>
      </c>
      <c r="F57" s="140" t="s">
        <v>32</v>
      </c>
      <c r="G57" s="189">
        <v>0</v>
      </c>
      <c r="H57" s="190"/>
      <c r="I57" s="88"/>
      <c r="J57" s="88"/>
      <c r="K57" s="88"/>
      <c r="L57" s="88"/>
      <c r="M57" s="88"/>
      <c r="N57" s="88"/>
    </row>
    <row r="58" spans="1:14" ht="30.75" customHeight="1">
      <c r="A58" s="173"/>
      <c r="B58" s="174"/>
      <c r="C58" s="90" t="s">
        <v>243</v>
      </c>
      <c r="D58" s="177"/>
      <c r="E58" s="89" t="s">
        <v>161</v>
      </c>
      <c r="F58" s="140" t="s">
        <v>32</v>
      </c>
      <c r="G58" s="141">
        <v>0</v>
      </c>
      <c r="H58" s="91" t="s">
        <v>162</v>
      </c>
      <c r="I58" s="88"/>
      <c r="J58" s="88"/>
      <c r="K58" s="88"/>
      <c r="L58" s="88"/>
      <c r="M58" s="88"/>
      <c r="N58" s="88"/>
    </row>
    <row r="59" spans="1:14" ht="43.5" customHeight="1">
      <c r="A59" s="173"/>
      <c r="B59" s="174"/>
      <c r="C59" s="90" t="s">
        <v>244</v>
      </c>
      <c r="D59" s="177"/>
      <c r="E59" s="87" t="s">
        <v>161</v>
      </c>
      <c r="F59" s="140" t="s">
        <v>32</v>
      </c>
      <c r="G59" s="141">
        <v>0</v>
      </c>
      <c r="H59" s="91" t="s">
        <v>162</v>
      </c>
      <c r="I59" s="88"/>
      <c r="J59" s="88"/>
      <c r="K59" s="88"/>
      <c r="L59" s="88"/>
      <c r="M59" s="88"/>
      <c r="N59" s="88"/>
    </row>
    <row r="60" spans="1:14" ht="46.5" customHeight="1">
      <c r="A60" s="173"/>
      <c r="B60" s="174"/>
      <c r="C60" s="90" t="s">
        <v>245</v>
      </c>
      <c r="D60" s="177"/>
      <c r="E60" s="87" t="s">
        <v>80</v>
      </c>
      <c r="F60" s="140" t="s">
        <v>32</v>
      </c>
      <c r="G60" s="141">
        <v>0</v>
      </c>
      <c r="H60" s="91" t="s">
        <v>162</v>
      </c>
      <c r="I60" s="88"/>
      <c r="J60" s="88"/>
      <c r="K60" s="88"/>
      <c r="L60" s="88"/>
      <c r="M60" s="88"/>
      <c r="N60" s="88"/>
    </row>
    <row r="61" spans="1:14" ht="42.75" customHeight="1">
      <c r="A61" s="173" t="s">
        <v>246</v>
      </c>
      <c r="B61" s="174" t="s">
        <v>247</v>
      </c>
      <c r="C61" s="90" t="s">
        <v>248</v>
      </c>
      <c r="D61" s="177" t="s">
        <v>148</v>
      </c>
      <c r="E61" s="87">
        <v>1</v>
      </c>
      <c r="F61" s="140" t="s">
        <v>32</v>
      </c>
      <c r="G61" s="163">
        <v>0</v>
      </c>
      <c r="H61" s="164"/>
      <c r="I61" s="88"/>
      <c r="J61" s="88"/>
      <c r="K61" s="88"/>
      <c r="L61" s="88"/>
      <c r="M61" s="88"/>
      <c r="N61" s="88"/>
    </row>
    <row r="62" spans="1:14" ht="44.25" customHeight="1">
      <c r="A62" s="173"/>
      <c r="B62" s="174"/>
      <c r="C62" s="90" t="s">
        <v>249</v>
      </c>
      <c r="D62" s="177"/>
      <c r="E62" s="87">
        <v>1</v>
      </c>
      <c r="F62" s="140" t="s">
        <v>32</v>
      </c>
      <c r="G62" s="163">
        <v>0</v>
      </c>
      <c r="H62" s="164"/>
      <c r="I62" s="88"/>
      <c r="J62" s="88"/>
      <c r="K62" s="88"/>
      <c r="L62" s="88"/>
      <c r="M62" s="88"/>
      <c r="N62" s="88"/>
    </row>
    <row r="63" spans="1:14" ht="66" customHeight="1">
      <c r="A63" s="173" t="s">
        <v>250</v>
      </c>
      <c r="B63" s="174" t="s">
        <v>251</v>
      </c>
      <c r="C63" s="90" t="s">
        <v>252</v>
      </c>
      <c r="D63" s="177" t="s">
        <v>148</v>
      </c>
      <c r="E63" s="87">
        <v>2</v>
      </c>
      <c r="F63" s="140" t="s">
        <v>32</v>
      </c>
      <c r="G63" s="163">
        <v>0</v>
      </c>
      <c r="H63" s="164"/>
      <c r="I63" s="88"/>
      <c r="J63" s="88"/>
      <c r="K63" s="88"/>
      <c r="L63" s="88"/>
      <c r="M63" s="88"/>
      <c r="N63" s="88"/>
    </row>
    <row r="64" spans="1:14" ht="36" customHeight="1">
      <c r="A64" s="173"/>
      <c r="B64" s="174"/>
      <c r="C64" s="90" t="s">
        <v>253</v>
      </c>
      <c r="D64" s="177"/>
      <c r="E64" s="89" t="s">
        <v>161</v>
      </c>
      <c r="F64" s="140" t="s">
        <v>32</v>
      </c>
      <c r="G64" s="141">
        <v>0</v>
      </c>
      <c r="H64" s="91" t="s">
        <v>162</v>
      </c>
      <c r="I64" s="88"/>
      <c r="J64" s="88"/>
      <c r="K64" s="88"/>
      <c r="L64" s="88"/>
      <c r="M64" s="88"/>
      <c r="N64" s="88"/>
    </row>
    <row r="65" spans="1:14" ht="44.25" customHeight="1">
      <c r="A65" s="173"/>
      <c r="B65" s="174"/>
      <c r="C65" s="90" t="s">
        <v>254</v>
      </c>
      <c r="D65" s="177"/>
      <c r="E65" s="87" t="s">
        <v>161</v>
      </c>
      <c r="F65" s="140" t="s">
        <v>32</v>
      </c>
      <c r="G65" s="141">
        <v>0</v>
      </c>
      <c r="H65" s="142" t="s">
        <v>162</v>
      </c>
      <c r="I65" s="88"/>
      <c r="J65" s="88"/>
      <c r="K65" s="88"/>
      <c r="L65" s="88"/>
      <c r="M65" s="88"/>
      <c r="N65" s="88"/>
    </row>
    <row r="66" spans="1:14" ht="37.5" customHeight="1">
      <c r="A66" s="84" t="s">
        <v>255</v>
      </c>
      <c r="B66" s="85" t="s">
        <v>256</v>
      </c>
      <c r="C66" s="90" t="s">
        <v>257</v>
      </c>
      <c r="D66" s="87" t="s">
        <v>148</v>
      </c>
      <c r="E66" s="87">
        <v>1</v>
      </c>
      <c r="F66" s="140" t="s">
        <v>32</v>
      </c>
      <c r="G66" s="163">
        <v>0</v>
      </c>
      <c r="H66" s="164"/>
      <c r="I66" s="88"/>
      <c r="J66" s="88"/>
      <c r="K66" s="88"/>
      <c r="L66" s="88"/>
      <c r="M66" s="88"/>
      <c r="N66" s="88"/>
    </row>
    <row r="67" spans="1:14" ht="57.75" customHeight="1">
      <c r="A67" s="84" t="s">
        <v>258</v>
      </c>
      <c r="B67" s="85" t="s">
        <v>259</v>
      </c>
      <c r="C67" s="90" t="s">
        <v>260</v>
      </c>
      <c r="D67" s="87" t="s">
        <v>148</v>
      </c>
      <c r="E67" s="87">
        <v>1</v>
      </c>
      <c r="F67" s="140" t="s">
        <v>32</v>
      </c>
      <c r="G67" s="163">
        <v>0</v>
      </c>
      <c r="H67" s="164"/>
      <c r="I67" s="88"/>
      <c r="J67" s="88"/>
      <c r="K67" s="88"/>
      <c r="L67" s="88"/>
      <c r="M67" s="88"/>
      <c r="N67" s="88"/>
    </row>
    <row r="68" spans="1:14" ht="44.25" customHeight="1">
      <c r="A68" s="173" t="s">
        <v>261</v>
      </c>
      <c r="B68" s="174" t="s">
        <v>262</v>
      </c>
      <c r="C68" s="90" t="s">
        <v>263</v>
      </c>
      <c r="D68" s="177" t="s">
        <v>148</v>
      </c>
      <c r="E68" s="87">
        <v>1</v>
      </c>
      <c r="F68" s="140" t="s">
        <v>32</v>
      </c>
      <c r="G68" s="163">
        <v>0</v>
      </c>
      <c r="H68" s="164"/>
      <c r="I68" s="88"/>
      <c r="J68" s="88"/>
      <c r="K68" s="88"/>
      <c r="L68" s="88"/>
      <c r="M68" s="88"/>
      <c r="N68" s="88"/>
    </row>
    <row r="69" spans="1:14" ht="43.5" customHeight="1">
      <c r="A69" s="173"/>
      <c r="B69" s="174"/>
      <c r="C69" s="90" t="s">
        <v>264</v>
      </c>
      <c r="D69" s="177"/>
      <c r="E69" s="87">
        <v>1</v>
      </c>
      <c r="F69" s="140" t="s">
        <v>32</v>
      </c>
      <c r="G69" s="163">
        <v>0</v>
      </c>
      <c r="H69" s="164"/>
      <c r="I69" s="88"/>
      <c r="J69" s="88"/>
      <c r="K69" s="88"/>
      <c r="L69" s="88"/>
      <c r="M69" s="88"/>
      <c r="N69" s="88"/>
    </row>
    <row r="70" spans="1:14" ht="113.1" customHeight="1">
      <c r="A70" s="180" t="s">
        <v>265</v>
      </c>
      <c r="B70" s="182" t="s">
        <v>507</v>
      </c>
      <c r="C70" s="90" t="s">
        <v>266</v>
      </c>
      <c r="D70" s="175" t="s">
        <v>267</v>
      </c>
      <c r="E70" s="87">
        <v>1</v>
      </c>
      <c r="F70" s="140" t="s">
        <v>32</v>
      </c>
      <c r="G70" s="163">
        <v>0</v>
      </c>
      <c r="H70" s="164"/>
      <c r="I70" s="88"/>
      <c r="J70" s="88"/>
      <c r="K70" s="88"/>
      <c r="L70" s="88"/>
      <c r="M70" s="88"/>
      <c r="N70" s="88"/>
    </row>
    <row r="71" spans="1:14" ht="36">
      <c r="A71" s="184"/>
      <c r="B71" s="185"/>
      <c r="C71" s="90" t="s">
        <v>268</v>
      </c>
      <c r="D71" s="186"/>
      <c r="E71" s="89" t="s">
        <v>161</v>
      </c>
      <c r="F71" s="140" t="s">
        <v>32</v>
      </c>
      <c r="G71" s="141">
        <v>0</v>
      </c>
      <c r="H71" s="91" t="s">
        <v>162</v>
      </c>
      <c r="I71" s="88"/>
      <c r="J71" s="88"/>
      <c r="K71" s="88"/>
      <c r="L71" s="88"/>
      <c r="M71" s="88"/>
      <c r="N71" s="88"/>
    </row>
    <row r="72" spans="1:14" ht="36">
      <c r="A72" s="184"/>
      <c r="B72" s="185"/>
      <c r="C72" s="90" t="s">
        <v>269</v>
      </c>
      <c r="D72" s="176"/>
      <c r="E72" s="89" t="s">
        <v>161</v>
      </c>
      <c r="F72" s="140" t="s">
        <v>32</v>
      </c>
      <c r="G72" s="141">
        <v>0</v>
      </c>
      <c r="H72" s="91" t="s">
        <v>162</v>
      </c>
      <c r="I72" s="88"/>
      <c r="J72" s="88"/>
      <c r="K72" s="88"/>
      <c r="L72" s="88"/>
      <c r="M72" s="88"/>
      <c r="N72" s="88"/>
    </row>
    <row r="73" spans="1:14" ht="81.75" customHeight="1">
      <c r="A73" s="184"/>
      <c r="B73" s="185"/>
      <c r="C73" s="90" t="s">
        <v>270</v>
      </c>
      <c r="D73" s="175" t="s">
        <v>271</v>
      </c>
      <c r="E73" s="87" t="s">
        <v>161</v>
      </c>
      <c r="F73" s="140" t="s">
        <v>32</v>
      </c>
      <c r="G73" s="141">
        <v>0</v>
      </c>
      <c r="H73" s="91" t="s">
        <v>162</v>
      </c>
      <c r="I73" s="88"/>
      <c r="J73" s="88"/>
      <c r="K73" s="88"/>
      <c r="L73" s="88"/>
      <c r="M73" s="88"/>
      <c r="N73" s="88"/>
    </row>
    <row r="74" spans="1:14" ht="58.5" customHeight="1">
      <c r="A74" s="184"/>
      <c r="B74" s="185"/>
      <c r="C74" s="90" t="s">
        <v>272</v>
      </c>
      <c r="D74" s="186"/>
      <c r="E74" s="87" t="s">
        <v>161</v>
      </c>
      <c r="F74" s="140" t="s">
        <v>32</v>
      </c>
      <c r="G74" s="141">
        <v>0</v>
      </c>
      <c r="H74" s="91" t="s">
        <v>162</v>
      </c>
      <c r="I74" s="88"/>
      <c r="J74" s="88"/>
      <c r="K74" s="88"/>
      <c r="L74" s="88"/>
      <c r="M74" s="88"/>
      <c r="N74" s="88"/>
    </row>
    <row r="75" spans="1:14" ht="58.5" customHeight="1">
      <c r="A75" s="184"/>
      <c r="B75" s="185"/>
      <c r="C75" s="90" t="s">
        <v>273</v>
      </c>
      <c r="D75" s="176"/>
      <c r="E75" s="87" t="s">
        <v>161</v>
      </c>
      <c r="F75" s="140" t="s">
        <v>32</v>
      </c>
      <c r="G75" s="141">
        <v>0</v>
      </c>
      <c r="H75" s="91" t="s">
        <v>162</v>
      </c>
      <c r="I75" s="88"/>
      <c r="J75" s="88"/>
      <c r="K75" s="88"/>
      <c r="L75" s="88"/>
      <c r="M75" s="88"/>
      <c r="N75" s="88"/>
    </row>
    <row r="76" spans="1:14" ht="52.5" customHeight="1">
      <c r="A76" s="180" t="s">
        <v>274</v>
      </c>
      <c r="B76" s="182" t="s">
        <v>275</v>
      </c>
      <c r="C76" s="90" t="s">
        <v>276</v>
      </c>
      <c r="D76" s="87" t="s">
        <v>277</v>
      </c>
      <c r="E76" s="87">
        <v>1</v>
      </c>
      <c r="F76" s="140" t="s">
        <v>32</v>
      </c>
      <c r="G76" s="163">
        <v>0</v>
      </c>
      <c r="H76" s="164"/>
      <c r="I76" s="88"/>
      <c r="J76" s="88"/>
      <c r="K76" s="88"/>
      <c r="L76" s="88"/>
      <c r="M76" s="88"/>
      <c r="N76" s="88"/>
    </row>
    <row r="77" spans="1:14" ht="52.5" customHeight="1">
      <c r="A77" s="184"/>
      <c r="B77" s="185"/>
      <c r="C77" s="90" t="s">
        <v>278</v>
      </c>
      <c r="D77" s="175" t="s">
        <v>279</v>
      </c>
      <c r="E77" s="87">
        <v>1</v>
      </c>
      <c r="F77" s="140" t="s">
        <v>32</v>
      </c>
      <c r="G77" s="163">
        <v>0</v>
      </c>
      <c r="H77" s="164"/>
      <c r="I77" s="88"/>
      <c r="J77" s="88"/>
      <c r="K77" s="88"/>
      <c r="L77" s="88"/>
      <c r="M77" s="88"/>
      <c r="N77" s="88"/>
    </row>
    <row r="78" spans="1:14" ht="33.75" customHeight="1">
      <c r="A78" s="184"/>
      <c r="B78" s="185"/>
      <c r="C78" s="90" t="s">
        <v>280</v>
      </c>
      <c r="D78" s="186"/>
      <c r="E78" s="87">
        <v>1</v>
      </c>
      <c r="F78" s="140" t="s">
        <v>32</v>
      </c>
      <c r="G78" s="163">
        <v>0</v>
      </c>
      <c r="H78" s="164"/>
      <c r="I78" s="88"/>
      <c r="J78" s="88"/>
      <c r="K78" s="88"/>
      <c r="L78" s="88"/>
      <c r="M78" s="88"/>
      <c r="N78" s="88"/>
    </row>
    <row r="79" spans="1:14" ht="42.75" customHeight="1">
      <c r="A79" s="184"/>
      <c r="B79" s="185"/>
      <c r="C79" s="90" t="s">
        <v>281</v>
      </c>
      <c r="D79" s="176"/>
      <c r="E79" s="89" t="s">
        <v>161</v>
      </c>
      <c r="F79" s="140" t="s">
        <v>32</v>
      </c>
      <c r="G79" s="141">
        <v>0</v>
      </c>
      <c r="H79" s="91" t="s">
        <v>162</v>
      </c>
      <c r="I79" s="88"/>
      <c r="J79" s="88"/>
      <c r="K79" s="88"/>
      <c r="L79" s="88"/>
      <c r="M79" s="88"/>
      <c r="N79" s="88"/>
    </row>
    <row r="80" spans="1:14" ht="42.75" customHeight="1">
      <c r="A80" s="184"/>
      <c r="B80" s="185"/>
      <c r="C80" s="90" t="s">
        <v>282</v>
      </c>
      <c r="D80" s="175" t="s">
        <v>279</v>
      </c>
      <c r="E80" s="87" t="s">
        <v>283</v>
      </c>
      <c r="F80" s="140" t="s">
        <v>32</v>
      </c>
      <c r="G80" s="141">
        <v>0</v>
      </c>
      <c r="H80" s="91" t="s">
        <v>162</v>
      </c>
      <c r="I80" s="88"/>
      <c r="J80" s="88"/>
      <c r="K80" s="88"/>
      <c r="L80" s="88"/>
      <c r="M80" s="88"/>
      <c r="N80" s="88"/>
    </row>
    <row r="81" spans="1:14" ht="42.75" customHeight="1">
      <c r="A81" s="184"/>
      <c r="B81" s="185"/>
      <c r="C81" s="90" t="s">
        <v>284</v>
      </c>
      <c r="D81" s="176"/>
      <c r="E81" s="89" t="s">
        <v>161</v>
      </c>
      <c r="F81" s="140" t="s">
        <v>32</v>
      </c>
      <c r="G81" s="141">
        <v>0</v>
      </c>
      <c r="H81" s="91" t="s">
        <v>162</v>
      </c>
      <c r="I81" s="88"/>
      <c r="J81" s="88"/>
      <c r="K81" s="88"/>
      <c r="L81" s="88"/>
      <c r="M81" s="88"/>
      <c r="N81" s="88"/>
    </row>
    <row r="82" spans="1:14" ht="73.5" customHeight="1">
      <c r="A82" s="184"/>
      <c r="B82" s="185"/>
      <c r="C82" s="90" t="s">
        <v>285</v>
      </c>
      <c r="D82" s="175" t="s">
        <v>279</v>
      </c>
      <c r="E82" s="87">
        <v>1</v>
      </c>
      <c r="F82" s="140" t="s">
        <v>32</v>
      </c>
      <c r="G82" s="163">
        <v>0</v>
      </c>
      <c r="H82" s="164"/>
      <c r="I82" s="88"/>
      <c r="J82" s="88"/>
      <c r="K82" s="88"/>
      <c r="L82" s="88"/>
      <c r="M82" s="88"/>
      <c r="N82" s="88"/>
    </row>
    <row r="83" spans="1:14" ht="24" customHeight="1">
      <c r="A83" s="184"/>
      <c r="B83" s="185"/>
      <c r="C83" s="90" t="s">
        <v>286</v>
      </c>
      <c r="D83" s="176"/>
      <c r="E83" s="87">
        <v>1</v>
      </c>
      <c r="F83" s="140" t="s">
        <v>32</v>
      </c>
      <c r="G83" s="163">
        <v>0</v>
      </c>
      <c r="H83" s="164"/>
      <c r="I83" s="88"/>
      <c r="J83" s="88"/>
      <c r="K83" s="88"/>
      <c r="L83" s="88"/>
      <c r="M83" s="88"/>
      <c r="N83" s="88"/>
    </row>
    <row r="84" spans="1:14" ht="47.25" customHeight="1">
      <c r="A84" s="181"/>
      <c r="B84" s="183"/>
      <c r="C84" s="90" t="s">
        <v>287</v>
      </c>
      <c r="D84" s="87" t="s">
        <v>279</v>
      </c>
      <c r="E84" s="87" t="s">
        <v>283</v>
      </c>
      <c r="F84" s="140" t="s">
        <v>32</v>
      </c>
      <c r="G84" s="141">
        <v>0</v>
      </c>
      <c r="H84" s="91" t="s">
        <v>162</v>
      </c>
      <c r="I84" s="88"/>
      <c r="J84" s="88"/>
      <c r="K84" s="88"/>
      <c r="L84" s="88"/>
      <c r="M84" s="88"/>
      <c r="N84" s="88"/>
    </row>
    <row r="85" spans="1:14" ht="39.75" customHeight="1">
      <c r="A85" s="84" t="s">
        <v>288</v>
      </c>
      <c r="B85" s="85" t="s">
        <v>289</v>
      </c>
      <c r="C85" s="90" t="s">
        <v>290</v>
      </c>
      <c r="D85" s="87" t="s">
        <v>148</v>
      </c>
      <c r="E85" s="87">
        <v>1</v>
      </c>
      <c r="F85" s="139" t="s">
        <v>32</v>
      </c>
      <c r="G85" s="163">
        <v>0</v>
      </c>
      <c r="H85" s="164"/>
      <c r="I85" s="88"/>
      <c r="J85" s="88"/>
      <c r="K85" s="88"/>
      <c r="L85" s="88"/>
      <c r="M85" s="88"/>
      <c r="N85" s="88"/>
    </row>
    <row r="86" spans="1:14" ht="49.5" customHeight="1">
      <c r="A86" s="180" t="s">
        <v>291</v>
      </c>
      <c r="B86" s="182" t="s">
        <v>292</v>
      </c>
      <c r="C86" s="90" t="s">
        <v>293</v>
      </c>
      <c r="D86" s="87" t="s">
        <v>294</v>
      </c>
      <c r="E86" s="87">
        <v>1</v>
      </c>
      <c r="F86" s="140" t="s">
        <v>32</v>
      </c>
      <c r="G86" s="163">
        <v>0</v>
      </c>
      <c r="H86" s="164"/>
      <c r="I86" s="88"/>
      <c r="J86" s="88"/>
      <c r="K86" s="88"/>
      <c r="L86" s="88"/>
      <c r="M86" s="88"/>
      <c r="N86" s="88"/>
    </row>
    <row r="87" spans="1:14" ht="58.5" customHeight="1">
      <c r="A87" s="181"/>
      <c r="B87" s="183"/>
      <c r="C87" s="90" t="s">
        <v>295</v>
      </c>
      <c r="D87" s="87" t="s">
        <v>294</v>
      </c>
      <c r="E87" s="87">
        <v>1</v>
      </c>
      <c r="F87" s="140" t="s">
        <v>32</v>
      </c>
      <c r="G87" s="163">
        <v>0</v>
      </c>
      <c r="H87" s="164"/>
      <c r="I87" s="88"/>
      <c r="J87" s="88"/>
      <c r="K87" s="88"/>
      <c r="L87" s="88"/>
      <c r="M87" s="88"/>
      <c r="N87" s="88"/>
    </row>
    <row r="88" spans="1:14" ht="48.75" customHeight="1">
      <c r="A88" s="180" t="s">
        <v>296</v>
      </c>
      <c r="B88" s="182" t="s">
        <v>297</v>
      </c>
      <c r="C88" s="90" t="s">
        <v>298</v>
      </c>
      <c r="D88" s="175" t="s">
        <v>294</v>
      </c>
      <c r="E88" s="87">
        <v>2</v>
      </c>
      <c r="F88" s="140" t="s">
        <v>32</v>
      </c>
      <c r="G88" s="163">
        <v>0</v>
      </c>
      <c r="H88" s="164"/>
      <c r="I88" s="88"/>
      <c r="J88" s="88"/>
      <c r="K88" s="88"/>
      <c r="L88" s="88"/>
      <c r="M88" s="88"/>
      <c r="N88" s="88"/>
    </row>
    <row r="89" spans="1:14" ht="47.25" customHeight="1">
      <c r="A89" s="181"/>
      <c r="B89" s="183"/>
      <c r="C89" s="90" t="s">
        <v>299</v>
      </c>
      <c r="D89" s="176"/>
      <c r="E89" s="89" t="s">
        <v>161</v>
      </c>
      <c r="F89" s="140" t="s">
        <v>32</v>
      </c>
      <c r="G89" s="141">
        <v>0</v>
      </c>
      <c r="H89" s="91" t="s">
        <v>162</v>
      </c>
      <c r="I89" s="88"/>
      <c r="J89" s="88"/>
      <c r="K89" s="88"/>
      <c r="L89" s="88"/>
      <c r="M89" s="88"/>
      <c r="N89" s="88"/>
    </row>
    <row r="90" spans="1:14" ht="47.25" customHeight="1">
      <c r="A90" s="180" t="s">
        <v>300</v>
      </c>
      <c r="B90" s="182" t="s">
        <v>301</v>
      </c>
      <c r="C90" s="90" t="s">
        <v>302</v>
      </c>
      <c r="D90" s="175" t="s">
        <v>148</v>
      </c>
      <c r="E90" s="87" t="s">
        <v>161</v>
      </c>
      <c r="F90" s="140" t="s">
        <v>32</v>
      </c>
      <c r="G90" s="141">
        <v>0</v>
      </c>
      <c r="H90" s="142" t="s">
        <v>162</v>
      </c>
      <c r="I90" s="88"/>
      <c r="J90" s="88"/>
      <c r="K90" s="88"/>
      <c r="L90" s="88"/>
      <c r="M90" s="88"/>
      <c r="N90" s="88"/>
    </row>
    <row r="91" spans="1:14" ht="60" customHeight="1">
      <c r="A91" s="181"/>
      <c r="B91" s="183"/>
      <c r="C91" s="90" t="s">
        <v>303</v>
      </c>
      <c r="D91" s="176"/>
      <c r="E91" s="89" t="s">
        <v>161</v>
      </c>
      <c r="F91" s="140" t="s">
        <v>32</v>
      </c>
      <c r="G91" s="141">
        <v>0</v>
      </c>
      <c r="H91" s="142" t="s">
        <v>162</v>
      </c>
      <c r="I91" s="88"/>
      <c r="J91" s="88"/>
      <c r="K91" s="88"/>
      <c r="L91" s="88"/>
      <c r="M91" s="88"/>
      <c r="N91" s="88"/>
    </row>
    <row r="92" spans="1:14" s="98" customFormat="1" ht="19.5" customHeight="1">
      <c r="A92" s="95"/>
      <c r="B92" s="96"/>
      <c r="C92" s="96"/>
      <c r="D92" s="96"/>
      <c r="E92" s="97" t="s">
        <v>230</v>
      </c>
      <c r="F92" s="165">
        <f>IF(COUNTIF(F56:F91,"Y")=0," ", SUMIFS(E56:E91,E56:E91,"&gt;0",F56:F91,"Y"))</f>
        <v>21</v>
      </c>
      <c r="G92" s="166"/>
      <c r="H92" s="167"/>
    </row>
    <row r="93" spans="1:14" s="98" customFormat="1" ht="18.75" customHeight="1">
      <c r="A93" s="95"/>
      <c r="B93" s="96"/>
      <c r="C93" s="96"/>
      <c r="D93" s="96"/>
      <c r="E93" s="97" t="s">
        <v>231</v>
      </c>
      <c r="F93" s="165">
        <f>IF(COUNTIF(F56:F91,"Y")=0," ",SUMIFS(G56:G91,E56:E91,"&gt;0",F56:F91,"Y"))</f>
        <v>0</v>
      </c>
      <c r="G93" s="166"/>
      <c r="H93" s="167"/>
      <c r="J93" s="99"/>
    </row>
    <row r="94" spans="1:14" s="98" customFormat="1" ht="18.75" customHeight="1">
      <c r="A94" s="100"/>
      <c r="B94" s="101"/>
      <c r="C94" s="101"/>
      <c r="D94" s="101"/>
      <c r="E94" s="97" t="s">
        <v>232</v>
      </c>
      <c r="F94" s="165">
        <f>IF(COUNTIF(F56:F91,"Y")=0," ",SUMIFS(G56:G91,E56:E91,"1B",F56:F91,"Y")+SUMIFS(G56:G91,E56:E91,"2B",F56:F91,"Y"))</f>
        <v>0</v>
      </c>
      <c r="G94" s="166"/>
      <c r="H94" s="91" t="s">
        <v>162</v>
      </c>
    </row>
    <row r="95" spans="1:14" s="98" customFormat="1" ht="20.25" customHeight="1">
      <c r="A95" s="102"/>
      <c r="B95" s="103"/>
      <c r="C95" s="103"/>
      <c r="D95" s="103"/>
      <c r="E95" s="104" t="s">
        <v>233</v>
      </c>
      <c r="F95" s="168">
        <f>IF(COUNTIF(F56:F91,"Y")=0," ",IF((F93+F94*1.2)/SUMIF(F56:F91,"Y",E56:E91)&gt;100%,100%,(F93+F94*1.2)/SUMIF(F56:F91,"Y",E56:E91)))</f>
        <v>0</v>
      </c>
      <c r="G95" s="169"/>
      <c r="H95" s="170"/>
      <c r="J95" s="105"/>
    </row>
    <row r="96" spans="1:14">
      <c r="H96" s="109"/>
    </row>
    <row r="97" spans="1:14" ht="15.75" customHeight="1">
      <c r="A97" s="171"/>
      <c r="B97" s="172" t="s">
        <v>135</v>
      </c>
      <c r="C97" s="172" t="s">
        <v>136</v>
      </c>
      <c r="D97" s="171" t="s">
        <v>137</v>
      </c>
      <c r="E97" s="171" t="s">
        <v>138</v>
      </c>
      <c r="F97" s="171" t="s">
        <v>139</v>
      </c>
      <c r="G97" s="171" t="s">
        <v>140</v>
      </c>
      <c r="H97" s="171"/>
      <c r="I97" s="157" t="s">
        <v>141</v>
      </c>
      <c r="J97" s="158"/>
      <c r="K97" s="158"/>
      <c r="L97" s="158"/>
      <c r="M97" s="159"/>
      <c r="N97" s="160" t="s">
        <v>142</v>
      </c>
    </row>
    <row r="98" spans="1:14" ht="12" customHeight="1">
      <c r="A98" s="171"/>
      <c r="B98" s="172"/>
      <c r="C98" s="172"/>
      <c r="D98" s="171"/>
      <c r="E98" s="171"/>
      <c r="F98" s="171"/>
      <c r="G98" s="171"/>
      <c r="H98" s="171"/>
      <c r="I98" s="77"/>
      <c r="J98" s="77"/>
      <c r="K98" s="77"/>
      <c r="L98" s="77"/>
      <c r="M98" s="77"/>
      <c r="N98" s="160"/>
    </row>
    <row r="99" spans="1:14" s="83" customFormat="1" ht="21.75" customHeight="1">
      <c r="A99" s="78" t="s">
        <v>304</v>
      </c>
      <c r="B99" s="110"/>
      <c r="C99" s="111"/>
      <c r="D99" s="106"/>
      <c r="E99" s="81" t="str">
        <f>SUM(E100:E132)&amp;"+"&amp;COUNTIF(E100:E132,"1B")+2*COUNTIF(E100:E132,"2B")+3*COUNTIF(E100:E132,"3B")&amp;"B"</f>
        <v>14+21B</v>
      </c>
      <c r="F99" s="81" t="s">
        <v>144</v>
      </c>
      <c r="G99" s="161"/>
      <c r="H99" s="162"/>
      <c r="I99" s="82"/>
      <c r="J99" s="82"/>
      <c r="K99" s="82"/>
      <c r="L99" s="82"/>
      <c r="M99" s="82"/>
      <c r="N99" s="82"/>
    </row>
    <row r="100" spans="1:14" ht="218.25" customHeight="1">
      <c r="A100" s="84" t="s">
        <v>305</v>
      </c>
      <c r="B100" s="85" t="s">
        <v>306</v>
      </c>
      <c r="C100" s="90" t="s">
        <v>307</v>
      </c>
      <c r="D100" s="87" t="s">
        <v>308</v>
      </c>
      <c r="E100" s="87" t="s">
        <v>149</v>
      </c>
      <c r="F100" s="140" t="s">
        <v>32</v>
      </c>
      <c r="G100" s="178" t="s">
        <v>153</v>
      </c>
      <c r="H100" s="179"/>
      <c r="I100" s="88"/>
      <c r="J100" s="88"/>
      <c r="K100" s="88"/>
      <c r="L100" s="88"/>
      <c r="M100" s="88"/>
      <c r="N100" s="88"/>
    </row>
    <row r="101" spans="1:14" ht="243" customHeight="1">
      <c r="A101" s="84" t="s">
        <v>309</v>
      </c>
      <c r="B101" s="85" t="s">
        <v>310</v>
      </c>
      <c r="C101" s="90" t="s">
        <v>311</v>
      </c>
      <c r="D101" s="112" t="s">
        <v>312</v>
      </c>
      <c r="E101" s="87" t="s">
        <v>313</v>
      </c>
      <c r="F101" s="140" t="s">
        <v>32</v>
      </c>
      <c r="G101" s="141">
        <v>0</v>
      </c>
      <c r="H101" s="142" t="s">
        <v>162</v>
      </c>
      <c r="I101" s="88"/>
      <c r="J101" s="88"/>
      <c r="K101" s="88"/>
      <c r="L101" s="88"/>
      <c r="M101" s="88"/>
      <c r="N101" s="88"/>
    </row>
    <row r="102" spans="1:14" ht="39.75" customHeight="1">
      <c r="A102" s="173" t="s">
        <v>314</v>
      </c>
      <c r="B102" s="174" t="s">
        <v>315</v>
      </c>
      <c r="C102" s="90" t="s">
        <v>316</v>
      </c>
      <c r="D102" s="177" t="s">
        <v>317</v>
      </c>
      <c r="E102" s="87">
        <v>1</v>
      </c>
      <c r="F102" s="140" t="s">
        <v>32</v>
      </c>
      <c r="G102" s="163">
        <v>0</v>
      </c>
      <c r="H102" s="164"/>
      <c r="I102" s="88"/>
      <c r="J102" s="88"/>
      <c r="K102" s="88"/>
      <c r="L102" s="88"/>
      <c r="M102" s="88"/>
      <c r="N102" s="88"/>
    </row>
    <row r="103" spans="1:14" ht="50.25" customHeight="1">
      <c r="A103" s="173"/>
      <c r="B103" s="174"/>
      <c r="C103" s="90" t="s">
        <v>318</v>
      </c>
      <c r="D103" s="177"/>
      <c r="E103" s="89" t="s">
        <v>161</v>
      </c>
      <c r="F103" s="140" t="s">
        <v>32</v>
      </c>
      <c r="G103" s="141">
        <v>0</v>
      </c>
      <c r="H103" s="142" t="s">
        <v>162</v>
      </c>
      <c r="I103" s="88"/>
      <c r="J103" s="88"/>
      <c r="K103" s="88"/>
      <c r="L103" s="88"/>
      <c r="M103" s="88"/>
      <c r="N103" s="88"/>
    </row>
    <row r="104" spans="1:14" ht="116.25" customHeight="1">
      <c r="A104" s="180" t="s">
        <v>319</v>
      </c>
      <c r="B104" s="182" t="s">
        <v>320</v>
      </c>
      <c r="C104" s="182" t="s">
        <v>321</v>
      </c>
      <c r="D104" s="177" t="s">
        <v>148</v>
      </c>
      <c r="E104" s="87">
        <v>1</v>
      </c>
      <c r="F104" s="140" t="s">
        <v>32</v>
      </c>
      <c r="G104" s="163">
        <v>0</v>
      </c>
      <c r="H104" s="164"/>
      <c r="I104" s="88"/>
      <c r="J104" s="88"/>
      <c r="K104" s="88"/>
      <c r="L104" s="88"/>
      <c r="M104" s="88"/>
      <c r="N104" s="88"/>
    </row>
    <row r="105" spans="1:14" ht="132.75" customHeight="1">
      <c r="A105" s="184"/>
      <c r="B105" s="185"/>
      <c r="C105" s="183"/>
      <c r="D105" s="177"/>
      <c r="E105" s="89" t="s">
        <v>161</v>
      </c>
      <c r="F105" s="140" t="s">
        <v>32</v>
      </c>
      <c r="G105" s="141">
        <v>0</v>
      </c>
      <c r="H105" s="91" t="s">
        <v>162</v>
      </c>
      <c r="I105" s="88"/>
      <c r="J105" s="88"/>
      <c r="K105" s="88"/>
      <c r="L105" s="88"/>
      <c r="M105" s="88"/>
      <c r="N105" s="88"/>
    </row>
    <row r="106" spans="1:14" ht="28.5" customHeight="1">
      <c r="A106" s="184"/>
      <c r="B106" s="185"/>
      <c r="C106" s="90" t="s">
        <v>322</v>
      </c>
      <c r="D106" s="87" t="s">
        <v>148</v>
      </c>
      <c r="E106" s="89" t="s">
        <v>161</v>
      </c>
      <c r="F106" s="140" t="s">
        <v>32</v>
      </c>
      <c r="G106" s="141">
        <v>0</v>
      </c>
      <c r="H106" s="91" t="s">
        <v>162</v>
      </c>
      <c r="I106" s="88"/>
      <c r="J106" s="88"/>
      <c r="K106" s="88"/>
      <c r="L106" s="88"/>
      <c r="M106" s="88"/>
      <c r="N106" s="88"/>
    </row>
    <row r="107" spans="1:14" ht="37.5" customHeight="1">
      <c r="A107" s="181"/>
      <c r="B107" s="183"/>
      <c r="C107" s="90" t="s">
        <v>323</v>
      </c>
      <c r="D107" s="87" t="s">
        <v>148</v>
      </c>
      <c r="E107" s="89" t="s">
        <v>161</v>
      </c>
      <c r="F107" s="140" t="s">
        <v>32</v>
      </c>
      <c r="G107" s="141">
        <v>0</v>
      </c>
      <c r="H107" s="91" t="s">
        <v>162</v>
      </c>
      <c r="I107" s="88"/>
      <c r="J107" s="88"/>
      <c r="K107" s="88"/>
      <c r="L107" s="88"/>
      <c r="M107" s="88"/>
      <c r="N107" s="88"/>
    </row>
    <row r="108" spans="1:14" ht="43.5" customHeight="1">
      <c r="A108" s="180" t="s">
        <v>324</v>
      </c>
      <c r="B108" s="182" t="s">
        <v>325</v>
      </c>
      <c r="C108" s="90" t="s">
        <v>326</v>
      </c>
      <c r="D108" s="87" t="s">
        <v>148</v>
      </c>
      <c r="E108" s="87">
        <v>1</v>
      </c>
      <c r="F108" s="140" t="s">
        <v>32</v>
      </c>
      <c r="G108" s="163">
        <v>0</v>
      </c>
      <c r="H108" s="164"/>
      <c r="I108" s="88"/>
      <c r="J108" s="88"/>
      <c r="K108" s="88"/>
      <c r="L108" s="88"/>
      <c r="M108" s="88"/>
      <c r="N108" s="88"/>
    </row>
    <row r="109" spans="1:14" ht="44.25" customHeight="1">
      <c r="A109" s="184"/>
      <c r="B109" s="185"/>
      <c r="C109" s="90" t="s">
        <v>327</v>
      </c>
      <c r="D109" s="87" t="s">
        <v>148</v>
      </c>
      <c r="E109" s="87" t="s">
        <v>161</v>
      </c>
      <c r="F109" s="140" t="s">
        <v>32</v>
      </c>
      <c r="G109" s="141">
        <v>0</v>
      </c>
      <c r="H109" s="91" t="s">
        <v>162</v>
      </c>
      <c r="I109" s="88"/>
      <c r="J109" s="88"/>
      <c r="K109" s="88"/>
      <c r="L109" s="88"/>
      <c r="M109" s="88"/>
      <c r="N109" s="88"/>
    </row>
    <row r="110" spans="1:14" ht="46.5" customHeight="1">
      <c r="A110" s="181"/>
      <c r="B110" s="183"/>
      <c r="C110" s="90" t="s">
        <v>328</v>
      </c>
      <c r="D110" s="87" t="s">
        <v>148</v>
      </c>
      <c r="E110" s="87" t="s">
        <v>161</v>
      </c>
      <c r="F110" s="140" t="s">
        <v>32</v>
      </c>
      <c r="G110" s="141">
        <v>0</v>
      </c>
      <c r="H110" s="91" t="s">
        <v>162</v>
      </c>
      <c r="I110" s="88"/>
      <c r="J110" s="88"/>
      <c r="K110" s="88"/>
      <c r="L110" s="88"/>
      <c r="M110" s="88"/>
      <c r="N110" s="88"/>
    </row>
    <row r="111" spans="1:14" ht="66.75" customHeight="1">
      <c r="A111" s="180" t="s">
        <v>329</v>
      </c>
      <c r="B111" s="182" t="s">
        <v>330</v>
      </c>
      <c r="C111" s="90" t="s">
        <v>331</v>
      </c>
      <c r="D111" s="175" t="s">
        <v>508</v>
      </c>
      <c r="E111" s="87">
        <v>1</v>
      </c>
      <c r="F111" s="140" t="s">
        <v>32</v>
      </c>
      <c r="G111" s="163">
        <v>0</v>
      </c>
      <c r="H111" s="164"/>
      <c r="I111" s="88"/>
      <c r="J111" s="88"/>
      <c r="K111" s="88"/>
      <c r="L111" s="88"/>
      <c r="M111" s="88"/>
      <c r="N111" s="88"/>
    </row>
    <row r="112" spans="1:14" ht="63.75" customHeight="1">
      <c r="A112" s="181"/>
      <c r="B112" s="183"/>
      <c r="C112" s="90" t="s">
        <v>332</v>
      </c>
      <c r="D112" s="176"/>
      <c r="E112" s="89" t="s">
        <v>161</v>
      </c>
      <c r="F112" s="140" t="s">
        <v>32</v>
      </c>
      <c r="G112" s="141">
        <v>0</v>
      </c>
      <c r="H112" s="91" t="s">
        <v>162</v>
      </c>
      <c r="I112" s="88"/>
      <c r="J112" s="88"/>
      <c r="K112" s="88"/>
      <c r="L112" s="88"/>
      <c r="M112" s="88"/>
      <c r="N112" s="88"/>
    </row>
    <row r="113" spans="1:14" ht="219.75" customHeight="1">
      <c r="A113" s="173" t="s">
        <v>333</v>
      </c>
      <c r="B113" s="174" t="s">
        <v>334</v>
      </c>
      <c r="C113" s="90" t="s">
        <v>335</v>
      </c>
      <c r="D113" s="177" t="s">
        <v>148</v>
      </c>
      <c r="E113" s="87">
        <v>1</v>
      </c>
      <c r="F113" s="140" t="s">
        <v>32</v>
      </c>
      <c r="G113" s="163">
        <v>0</v>
      </c>
      <c r="H113" s="164"/>
      <c r="I113" s="88"/>
      <c r="J113" s="88"/>
      <c r="K113" s="88"/>
      <c r="L113" s="88"/>
      <c r="M113" s="88"/>
      <c r="N113" s="88"/>
    </row>
    <row r="114" spans="1:14" ht="21.75" customHeight="1">
      <c r="A114" s="173"/>
      <c r="B114" s="174"/>
      <c r="C114" s="90" t="s">
        <v>336</v>
      </c>
      <c r="D114" s="177"/>
      <c r="E114" s="89" t="s">
        <v>161</v>
      </c>
      <c r="F114" s="140" t="s">
        <v>32</v>
      </c>
      <c r="G114" s="141">
        <v>0</v>
      </c>
      <c r="H114" s="91" t="s">
        <v>162</v>
      </c>
      <c r="I114" s="88"/>
      <c r="J114" s="88"/>
      <c r="K114" s="88"/>
      <c r="L114" s="88"/>
      <c r="M114" s="88"/>
      <c r="N114" s="88"/>
    </row>
    <row r="115" spans="1:14" ht="36" customHeight="1">
      <c r="A115" s="173"/>
      <c r="B115" s="174"/>
      <c r="C115" s="90" t="s">
        <v>337</v>
      </c>
      <c r="D115" s="177"/>
      <c r="E115" s="89" t="s">
        <v>80</v>
      </c>
      <c r="F115" s="140" t="s">
        <v>32</v>
      </c>
      <c r="G115" s="141">
        <v>0</v>
      </c>
      <c r="H115" s="91" t="s">
        <v>162</v>
      </c>
      <c r="I115" s="88"/>
      <c r="J115" s="88"/>
      <c r="K115" s="88"/>
      <c r="L115" s="88"/>
      <c r="M115" s="88"/>
      <c r="N115" s="88"/>
    </row>
    <row r="116" spans="1:14" ht="56.25" customHeight="1">
      <c r="A116" s="180" t="s">
        <v>338</v>
      </c>
      <c r="B116" s="182" t="s">
        <v>339</v>
      </c>
      <c r="C116" s="90" t="s">
        <v>340</v>
      </c>
      <c r="D116" s="175" t="s">
        <v>148</v>
      </c>
      <c r="E116" s="87">
        <v>1</v>
      </c>
      <c r="F116" s="140" t="s">
        <v>32</v>
      </c>
      <c r="G116" s="163">
        <v>0</v>
      </c>
      <c r="H116" s="164"/>
      <c r="I116" s="88"/>
      <c r="J116" s="88"/>
      <c r="K116" s="88"/>
      <c r="L116" s="88"/>
      <c r="M116" s="88"/>
      <c r="N116" s="88"/>
    </row>
    <row r="117" spans="1:14" ht="47.25" customHeight="1">
      <c r="A117" s="181"/>
      <c r="B117" s="183"/>
      <c r="C117" s="90" t="s">
        <v>341</v>
      </c>
      <c r="D117" s="176"/>
      <c r="E117" s="87">
        <v>1</v>
      </c>
      <c r="F117" s="140" t="s">
        <v>32</v>
      </c>
      <c r="G117" s="163">
        <v>0</v>
      </c>
      <c r="H117" s="164"/>
      <c r="I117" s="88"/>
      <c r="J117" s="88"/>
      <c r="K117" s="88"/>
      <c r="L117" s="88"/>
      <c r="M117" s="88"/>
      <c r="N117" s="88"/>
    </row>
    <row r="118" spans="1:14" ht="31.5" customHeight="1">
      <c r="A118" s="180" t="s">
        <v>342</v>
      </c>
      <c r="B118" s="182" t="s">
        <v>343</v>
      </c>
      <c r="C118" s="90" t="s">
        <v>344</v>
      </c>
      <c r="D118" s="175" t="s">
        <v>148</v>
      </c>
      <c r="E118" s="87">
        <v>1</v>
      </c>
      <c r="F118" s="140" t="s">
        <v>32</v>
      </c>
      <c r="G118" s="163">
        <v>0</v>
      </c>
      <c r="H118" s="164"/>
      <c r="I118" s="88"/>
      <c r="J118" s="88"/>
      <c r="K118" s="88"/>
      <c r="L118" s="88"/>
      <c r="M118" s="88"/>
      <c r="N118" s="88"/>
    </row>
    <row r="119" spans="1:14" ht="30" customHeight="1">
      <c r="A119" s="184"/>
      <c r="B119" s="185"/>
      <c r="C119" s="90" t="s">
        <v>345</v>
      </c>
      <c r="D119" s="186"/>
      <c r="E119" s="89" t="s">
        <v>161</v>
      </c>
      <c r="F119" s="140" t="s">
        <v>32</v>
      </c>
      <c r="G119" s="141">
        <v>0</v>
      </c>
      <c r="H119" s="91" t="s">
        <v>162</v>
      </c>
      <c r="I119" s="88"/>
      <c r="J119" s="88"/>
      <c r="K119" s="88"/>
      <c r="L119" s="88"/>
      <c r="M119" s="88"/>
      <c r="N119" s="88"/>
    </row>
    <row r="120" spans="1:14" ht="43.5" customHeight="1">
      <c r="A120" s="181"/>
      <c r="B120" s="183"/>
      <c r="C120" s="90" t="s">
        <v>346</v>
      </c>
      <c r="D120" s="176"/>
      <c r="E120" s="89" t="s">
        <v>161</v>
      </c>
      <c r="F120" s="140" t="s">
        <v>32</v>
      </c>
      <c r="G120" s="141">
        <v>0</v>
      </c>
      <c r="H120" s="91" t="s">
        <v>162</v>
      </c>
      <c r="I120" s="88"/>
      <c r="J120" s="88"/>
      <c r="K120" s="88"/>
      <c r="L120" s="88"/>
      <c r="M120" s="88"/>
      <c r="N120" s="88"/>
    </row>
    <row r="121" spans="1:14" ht="96">
      <c r="A121" s="173" t="s">
        <v>347</v>
      </c>
      <c r="B121" s="174" t="s">
        <v>348</v>
      </c>
      <c r="C121" s="90" t="s">
        <v>349</v>
      </c>
      <c r="D121" s="177" t="s">
        <v>148</v>
      </c>
      <c r="E121" s="87">
        <v>2</v>
      </c>
      <c r="F121" s="140" t="s">
        <v>32</v>
      </c>
      <c r="G121" s="163">
        <v>0</v>
      </c>
      <c r="H121" s="164"/>
      <c r="I121" s="88"/>
      <c r="J121" s="88"/>
      <c r="K121" s="88"/>
      <c r="L121" s="88"/>
      <c r="M121" s="88"/>
      <c r="N121" s="88"/>
    </row>
    <row r="122" spans="1:14" ht="69.75" customHeight="1">
      <c r="A122" s="173"/>
      <c r="B122" s="174"/>
      <c r="C122" s="90" t="s">
        <v>350</v>
      </c>
      <c r="D122" s="177"/>
      <c r="E122" s="89" t="s">
        <v>161</v>
      </c>
      <c r="F122" s="140" t="s">
        <v>32</v>
      </c>
      <c r="G122" s="141">
        <v>0</v>
      </c>
      <c r="H122" s="91" t="s">
        <v>162</v>
      </c>
      <c r="I122" s="88"/>
      <c r="J122" s="88"/>
      <c r="K122" s="88"/>
      <c r="L122" s="88"/>
      <c r="M122" s="88"/>
      <c r="N122" s="88"/>
    </row>
    <row r="123" spans="1:14" ht="57.75" customHeight="1">
      <c r="A123" s="173"/>
      <c r="B123" s="174"/>
      <c r="C123" s="90" t="s">
        <v>351</v>
      </c>
      <c r="D123" s="177"/>
      <c r="E123" s="89" t="s">
        <v>161</v>
      </c>
      <c r="F123" s="140" t="s">
        <v>32</v>
      </c>
      <c r="G123" s="141">
        <v>0</v>
      </c>
      <c r="H123" s="142" t="s">
        <v>162</v>
      </c>
      <c r="I123" s="88"/>
      <c r="J123" s="88"/>
      <c r="K123" s="88"/>
      <c r="L123" s="88"/>
      <c r="M123" s="88"/>
      <c r="N123" s="88"/>
    </row>
    <row r="124" spans="1:14" ht="48">
      <c r="A124" s="173"/>
      <c r="B124" s="174"/>
      <c r="C124" s="90" t="s">
        <v>352</v>
      </c>
      <c r="D124" s="177"/>
      <c r="E124" s="87" t="s">
        <v>80</v>
      </c>
      <c r="F124" s="140" t="s">
        <v>32</v>
      </c>
      <c r="G124" s="141">
        <v>0</v>
      </c>
      <c r="H124" s="91" t="s">
        <v>162</v>
      </c>
      <c r="I124" s="88"/>
      <c r="J124" s="88"/>
      <c r="K124" s="88"/>
      <c r="L124" s="88"/>
      <c r="M124" s="88"/>
      <c r="N124" s="88"/>
    </row>
    <row r="125" spans="1:14" ht="45.75" customHeight="1">
      <c r="A125" s="173"/>
      <c r="B125" s="174"/>
      <c r="C125" s="90" t="s">
        <v>353</v>
      </c>
      <c r="D125" s="177"/>
      <c r="E125" s="89" t="s">
        <v>161</v>
      </c>
      <c r="F125" s="140" t="s">
        <v>32</v>
      </c>
      <c r="G125" s="141">
        <v>0</v>
      </c>
      <c r="H125" s="142" t="s">
        <v>162</v>
      </c>
      <c r="I125" s="88"/>
      <c r="J125" s="88"/>
      <c r="K125" s="88"/>
      <c r="L125" s="88"/>
      <c r="M125" s="88"/>
      <c r="N125" s="88"/>
    </row>
    <row r="126" spans="1:14" ht="27.75" customHeight="1">
      <c r="A126" s="84" t="s">
        <v>354</v>
      </c>
      <c r="B126" s="85" t="s">
        <v>355</v>
      </c>
      <c r="C126" s="90" t="s">
        <v>356</v>
      </c>
      <c r="D126" s="87" t="s">
        <v>148</v>
      </c>
      <c r="E126" s="87">
        <v>1</v>
      </c>
      <c r="F126" s="140" t="s">
        <v>32</v>
      </c>
      <c r="G126" s="163">
        <v>0</v>
      </c>
      <c r="H126" s="164"/>
      <c r="I126" s="88"/>
      <c r="J126" s="88"/>
      <c r="K126" s="88"/>
      <c r="L126" s="88"/>
      <c r="M126" s="88"/>
      <c r="N126" s="88"/>
    </row>
    <row r="127" spans="1:14" ht="171.75" customHeight="1">
      <c r="A127" s="180" t="s">
        <v>357</v>
      </c>
      <c r="B127" s="182" t="s">
        <v>358</v>
      </c>
      <c r="C127" s="90" t="s">
        <v>359</v>
      </c>
      <c r="D127" s="175" t="s">
        <v>148</v>
      </c>
      <c r="E127" s="87">
        <v>1</v>
      </c>
      <c r="F127" s="140" t="s">
        <v>32</v>
      </c>
      <c r="G127" s="163">
        <v>0</v>
      </c>
      <c r="H127" s="164"/>
      <c r="I127" s="88"/>
      <c r="J127" s="88"/>
      <c r="K127" s="88"/>
      <c r="L127" s="88"/>
      <c r="M127" s="88"/>
      <c r="N127" s="88"/>
    </row>
    <row r="128" spans="1:14" ht="33" customHeight="1">
      <c r="A128" s="181"/>
      <c r="B128" s="183"/>
      <c r="C128" s="90" t="s">
        <v>336</v>
      </c>
      <c r="D128" s="176"/>
      <c r="E128" s="89" t="s">
        <v>161</v>
      </c>
      <c r="F128" s="140" t="s">
        <v>32</v>
      </c>
      <c r="G128" s="141">
        <v>0</v>
      </c>
      <c r="H128" s="142" t="s">
        <v>162</v>
      </c>
      <c r="I128" s="88"/>
      <c r="J128" s="88"/>
      <c r="K128" s="88"/>
      <c r="L128" s="88"/>
      <c r="M128" s="88"/>
      <c r="N128" s="88"/>
    </row>
    <row r="129" spans="1:14" ht="67.5" customHeight="1">
      <c r="A129" s="173" t="s">
        <v>360</v>
      </c>
      <c r="B129" s="174" t="s">
        <v>361</v>
      </c>
      <c r="C129" s="90" t="s">
        <v>362</v>
      </c>
      <c r="D129" s="177" t="s">
        <v>509</v>
      </c>
      <c r="E129" s="87">
        <v>1</v>
      </c>
      <c r="F129" s="140" t="s">
        <v>32</v>
      </c>
      <c r="G129" s="163">
        <v>0</v>
      </c>
      <c r="H129" s="164"/>
      <c r="I129" s="88"/>
      <c r="J129" s="88"/>
      <c r="K129" s="88"/>
      <c r="L129" s="88"/>
      <c r="M129" s="88"/>
      <c r="N129" s="88"/>
    </row>
    <row r="130" spans="1:14" ht="72" customHeight="1">
      <c r="A130" s="173"/>
      <c r="B130" s="174"/>
      <c r="C130" s="90" t="s">
        <v>363</v>
      </c>
      <c r="D130" s="177"/>
      <c r="E130" s="87">
        <v>1</v>
      </c>
      <c r="F130" s="140" t="s">
        <v>32</v>
      </c>
      <c r="G130" s="163">
        <v>0</v>
      </c>
      <c r="H130" s="164"/>
      <c r="I130" s="88"/>
      <c r="J130" s="88"/>
      <c r="K130" s="88"/>
      <c r="L130" s="88"/>
      <c r="M130" s="88"/>
      <c r="N130" s="88"/>
    </row>
    <row r="131" spans="1:14" ht="72" customHeight="1">
      <c r="A131" s="173"/>
      <c r="B131" s="174"/>
      <c r="C131" s="90" t="s">
        <v>364</v>
      </c>
      <c r="D131" s="177"/>
      <c r="E131" s="87" t="s">
        <v>161</v>
      </c>
      <c r="F131" s="140" t="s">
        <v>32</v>
      </c>
      <c r="G131" s="141">
        <v>0</v>
      </c>
      <c r="H131" s="142" t="s">
        <v>162</v>
      </c>
      <c r="I131" s="88"/>
      <c r="J131" s="88"/>
      <c r="K131" s="88"/>
      <c r="L131" s="88"/>
      <c r="M131" s="88"/>
      <c r="N131" s="88"/>
    </row>
    <row r="132" spans="1:14" ht="50.25" customHeight="1">
      <c r="A132" s="173"/>
      <c r="B132" s="174"/>
      <c r="C132" s="90" t="s">
        <v>365</v>
      </c>
      <c r="D132" s="177"/>
      <c r="E132" s="87" t="s">
        <v>161</v>
      </c>
      <c r="F132" s="140" t="s">
        <v>32</v>
      </c>
      <c r="G132" s="141">
        <v>0</v>
      </c>
      <c r="H132" s="142" t="s">
        <v>162</v>
      </c>
      <c r="I132" s="88"/>
      <c r="J132" s="88"/>
      <c r="K132" s="88"/>
      <c r="L132" s="88"/>
      <c r="M132" s="88"/>
      <c r="N132" s="88"/>
    </row>
    <row r="133" spans="1:14" s="98" customFormat="1" ht="19.5" customHeight="1">
      <c r="A133" s="95"/>
      <c r="B133" s="96"/>
      <c r="C133" s="96"/>
      <c r="D133" s="96"/>
      <c r="E133" s="97" t="s">
        <v>230</v>
      </c>
      <c r="F133" s="165">
        <f>IF(COUNTIF(F101:F132,"Y")=0," ", SUMIFS(E101:E132,E101:E132,"&gt;0",F101:F132,"Y"))</f>
        <v>14</v>
      </c>
      <c r="G133" s="166"/>
      <c r="H133" s="167"/>
    </row>
    <row r="134" spans="1:14" s="98" customFormat="1" ht="18.75" customHeight="1">
      <c r="A134" s="95"/>
      <c r="B134" s="96"/>
      <c r="C134" s="96"/>
      <c r="D134" s="96"/>
      <c r="E134" s="97" t="s">
        <v>231</v>
      </c>
      <c r="F134" s="165">
        <f>IF(COUNTIF(F101:F132,"Y")=0," ",SUMIFS(G101:G132,E101:E132,"&gt;0",F101:F132,"Y"))</f>
        <v>0</v>
      </c>
      <c r="G134" s="166"/>
      <c r="H134" s="167"/>
      <c r="J134" s="99"/>
    </row>
    <row r="135" spans="1:14" s="98" customFormat="1" ht="18.75" customHeight="1">
      <c r="A135" s="100"/>
      <c r="B135" s="101"/>
      <c r="C135" s="101"/>
      <c r="D135" s="101"/>
      <c r="E135" s="97" t="s">
        <v>232</v>
      </c>
      <c r="F135" s="165">
        <f>IF(COUNTIF(F101:F132,"Y")=0," ",SUMIFS(G101:G132,E101:E132,"1B",F101:F132,"Y")+SUMIFS(G101:G132,E101:E132,"3B",F101:F132,"Y"))</f>
        <v>0</v>
      </c>
      <c r="G135" s="166"/>
      <c r="H135" s="91" t="s">
        <v>162</v>
      </c>
    </row>
    <row r="136" spans="1:14" s="98" customFormat="1" ht="20.25" customHeight="1">
      <c r="A136" s="102"/>
      <c r="B136" s="103"/>
      <c r="C136" s="103"/>
      <c r="D136" s="103"/>
      <c r="E136" s="104" t="s">
        <v>233</v>
      </c>
      <c r="F136" s="168">
        <f>IF(COUNTIF(F101:F132,"Y")=0," ",IF((F134+F135*1.2)/SUMIF(F101:F132,"Y",E101:E132)&gt;100%,100%,(F134+F135*1.2)/SUMIF(F101:F132,"Y",E101:E132)))</f>
        <v>0</v>
      </c>
      <c r="G136" s="169"/>
      <c r="H136" s="170"/>
      <c r="J136" s="105"/>
    </row>
    <row r="138" spans="1:14" ht="15.75" customHeight="1">
      <c r="A138" s="171"/>
      <c r="B138" s="172" t="s">
        <v>135</v>
      </c>
      <c r="C138" s="172" t="s">
        <v>136</v>
      </c>
      <c r="D138" s="171" t="s">
        <v>137</v>
      </c>
      <c r="E138" s="171" t="s">
        <v>138</v>
      </c>
      <c r="F138" s="171" t="s">
        <v>139</v>
      </c>
      <c r="G138" s="171" t="s">
        <v>140</v>
      </c>
      <c r="H138" s="171"/>
      <c r="I138" s="157" t="s">
        <v>141</v>
      </c>
      <c r="J138" s="158"/>
      <c r="K138" s="158"/>
      <c r="L138" s="158"/>
      <c r="M138" s="159"/>
      <c r="N138" s="160" t="s">
        <v>142</v>
      </c>
    </row>
    <row r="139" spans="1:14" ht="12" customHeight="1">
      <c r="A139" s="171"/>
      <c r="B139" s="172"/>
      <c r="C139" s="172"/>
      <c r="D139" s="171"/>
      <c r="E139" s="171"/>
      <c r="F139" s="171"/>
      <c r="G139" s="171"/>
      <c r="H139" s="171"/>
      <c r="I139" s="77"/>
      <c r="J139" s="77"/>
      <c r="K139" s="77"/>
      <c r="L139" s="77"/>
      <c r="M139" s="77"/>
      <c r="N139" s="160"/>
    </row>
    <row r="140" spans="1:14" s="83" customFormat="1" ht="21.75" customHeight="1">
      <c r="A140" s="78" t="s">
        <v>366</v>
      </c>
      <c r="B140" s="110"/>
      <c r="C140" s="111"/>
      <c r="D140" s="106"/>
      <c r="E140" s="81" t="str">
        <f>SUM(E141:E156)&amp;"+"&amp;COUNTIF(E141:E156,"1B")+2*COUNTIF(E141:E156,"2B")+5*COUNTIF(E141:E156,"5B")&amp;"B"</f>
        <v>31+13B</v>
      </c>
      <c r="F140" s="81" t="s">
        <v>144</v>
      </c>
      <c r="G140" s="161"/>
      <c r="H140" s="162"/>
      <c r="I140" s="82"/>
      <c r="J140" s="82"/>
      <c r="K140" s="82"/>
      <c r="L140" s="82"/>
      <c r="M140" s="82"/>
      <c r="N140" s="82"/>
    </row>
    <row r="141" spans="1:14" ht="32.25" customHeight="1">
      <c r="A141" s="84" t="s">
        <v>3</v>
      </c>
      <c r="B141" s="85" t="s">
        <v>10</v>
      </c>
      <c r="C141" s="90" t="s">
        <v>367</v>
      </c>
      <c r="D141" s="87" t="s">
        <v>148</v>
      </c>
      <c r="E141" s="87" t="s">
        <v>149</v>
      </c>
      <c r="F141" s="140" t="s">
        <v>32</v>
      </c>
      <c r="G141" s="178" t="s">
        <v>153</v>
      </c>
      <c r="H141" s="179"/>
      <c r="I141" s="88"/>
      <c r="J141" s="88"/>
      <c r="K141" s="88"/>
      <c r="L141" s="88"/>
      <c r="M141" s="88"/>
      <c r="N141" s="88"/>
    </row>
    <row r="142" spans="1:14" ht="208.5" customHeight="1">
      <c r="A142" s="84" t="s">
        <v>368</v>
      </c>
      <c r="B142" s="85" t="s">
        <v>369</v>
      </c>
      <c r="C142" s="90" t="s">
        <v>510</v>
      </c>
      <c r="D142" s="87" t="s">
        <v>148</v>
      </c>
      <c r="E142" s="87">
        <v>6</v>
      </c>
      <c r="F142" s="140" t="s">
        <v>32</v>
      </c>
      <c r="G142" s="163">
        <v>0</v>
      </c>
      <c r="H142" s="164"/>
      <c r="I142" s="88"/>
      <c r="J142" s="88"/>
      <c r="K142" s="88"/>
      <c r="L142" s="88"/>
      <c r="M142" s="88"/>
      <c r="N142" s="88"/>
    </row>
    <row r="143" spans="1:14" ht="66.599999999999994" customHeight="1">
      <c r="A143" s="172" t="s">
        <v>370</v>
      </c>
      <c r="B143" s="174" t="s">
        <v>371</v>
      </c>
      <c r="C143" s="182" t="s">
        <v>516</v>
      </c>
      <c r="D143" s="175" t="s">
        <v>148</v>
      </c>
      <c r="E143" s="87">
        <v>10</v>
      </c>
      <c r="F143" s="140" t="s">
        <v>32</v>
      </c>
      <c r="G143" s="163">
        <v>0</v>
      </c>
      <c r="H143" s="164"/>
      <c r="I143" s="88"/>
      <c r="J143" s="88"/>
      <c r="K143" s="88"/>
      <c r="L143" s="88"/>
      <c r="M143" s="88"/>
      <c r="N143" s="88"/>
    </row>
    <row r="144" spans="1:14" ht="75.75" customHeight="1">
      <c r="A144" s="172"/>
      <c r="B144" s="174"/>
      <c r="C144" s="183"/>
      <c r="D144" s="176"/>
      <c r="E144" s="89" t="s">
        <v>372</v>
      </c>
      <c r="F144" s="140" t="s">
        <v>32</v>
      </c>
      <c r="G144" s="141">
        <v>0</v>
      </c>
      <c r="H144" s="142" t="s">
        <v>162</v>
      </c>
      <c r="I144" s="88"/>
      <c r="J144" s="88"/>
      <c r="K144" s="88"/>
      <c r="L144" s="88"/>
      <c r="M144" s="88"/>
      <c r="N144" s="88"/>
    </row>
    <row r="145" spans="1:14" ht="102" customHeight="1">
      <c r="A145" s="84" t="s">
        <v>373</v>
      </c>
      <c r="B145" s="85" t="s">
        <v>374</v>
      </c>
      <c r="C145" s="90" t="s">
        <v>375</v>
      </c>
      <c r="D145" s="87" t="s">
        <v>148</v>
      </c>
      <c r="E145" s="87">
        <v>3</v>
      </c>
      <c r="F145" s="140" t="s">
        <v>32</v>
      </c>
      <c r="G145" s="163">
        <v>0</v>
      </c>
      <c r="H145" s="164"/>
      <c r="I145" s="88"/>
      <c r="J145" s="88"/>
      <c r="K145" s="88"/>
      <c r="L145" s="88"/>
      <c r="M145" s="88"/>
      <c r="N145" s="88"/>
    </row>
    <row r="146" spans="1:14" ht="33" customHeight="1">
      <c r="A146" s="172" t="s">
        <v>376</v>
      </c>
      <c r="B146" s="174" t="s">
        <v>377</v>
      </c>
      <c r="C146" s="90" t="s">
        <v>378</v>
      </c>
      <c r="D146" s="175" t="s">
        <v>379</v>
      </c>
      <c r="E146" s="87">
        <v>1</v>
      </c>
      <c r="F146" s="140" t="s">
        <v>32</v>
      </c>
      <c r="G146" s="163">
        <v>0</v>
      </c>
      <c r="H146" s="164"/>
      <c r="I146" s="88"/>
      <c r="J146" s="88"/>
      <c r="K146" s="88"/>
      <c r="L146" s="88"/>
      <c r="M146" s="88"/>
      <c r="N146" s="88"/>
    </row>
    <row r="147" spans="1:14" ht="30.75" customHeight="1">
      <c r="A147" s="172"/>
      <c r="B147" s="174"/>
      <c r="C147" s="90" t="s">
        <v>380</v>
      </c>
      <c r="D147" s="188"/>
      <c r="E147" s="87" t="s">
        <v>161</v>
      </c>
      <c r="F147" s="140" t="s">
        <v>32</v>
      </c>
      <c r="G147" s="141">
        <v>0</v>
      </c>
      <c r="H147" s="142" t="s">
        <v>162</v>
      </c>
      <c r="I147" s="88"/>
      <c r="J147" s="88"/>
      <c r="K147" s="88"/>
      <c r="L147" s="88"/>
      <c r="M147" s="88"/>
      <c r="N147" s="88"/>
    </row>
    <row r="148" spans="1:14" ht="42" customHeight="1">
      <c r="A148" s="172"/>
      <c r="B148" s="174"/>
      <c r="C148" s="90" t="s">
        <v>381</v>
      </c>
      <c r="D148" s="187"/>
      <c r="E148" s="87" t="s">
        <v>161</v>
      </c>
      <c r="F148" s="140" t="s">
        <v>32</v>
      </c>
      <c r="G148" s="141">
        <v>0</v>
      </c>
      <c r="H148" s="142" t="s">
        <v>162</v>
      </c>
      <c r="I148" s="88"/>
      <c r="J148" s="88"/>
      <c r="K148" s="88"/>
      <c r="L148" s="88"/>
      <c r="M148" s="88"/>
      <c r="N148" s="88"/>
    </row>
    <row r="149" spans="1:14" ht="33" customHeight="1">
      <c r="A149" s="172" t="s">
        <v>382</v>
      </c>
      <c r="B149" s="174" t="s">
        <v>383</v>
      </c>
      <c r="C149" s="90" t="s">
        <v>384</v>
      </c>
      <c r="D149" s="175" t="s">
        <v>148</v>
      </c>
      <c r="E149" s="87">
        <v>1</v>
      </c>
      <c r="F149" s="140" t="s">
        <v>32</v>
      </c>
      <c r="G149" s="163">
        <v>0</v>
      </c>
      <c r="H149" s="164"/>
      <c r="I149" s="88"/>
      <c r="J149" s="88"/>
      <c r="K149" s="88"/>
      <c r="L149" s="88"/>
      <c r="M149" s="88"/>
      <c r="N149" s="88"/>
    </row>
    <row r="150" spans="1:14" ht="47.25" customHeight="1">
      <c r="A150" s="172"/>
      <c r="B150" s="174"/>
      <c r="C150" s="90" t="s">
        <v>514</v>
      </c>
      <c r="D150" s="186"/>
      <c r="E150" s="87">
        <v>5</v>
      </c>
      <c r="F150" s="140" t="s">
        <v>32</v>
      </c>
      <c r="G150" s="163">
        <v>0</v>
      </c>
      <c r="H150" s="164"/>
      <c r="I150" s="88"/>
      <c r="J150" s="88"/>
      <c r="K150" s="88"/>
      <c r="L150" s="88"/>
      <c r="M150" s="88"/>
      <c r="N150" s="88"/>
    </row>
    <row r="151" spans="1:14" ht="47.25" customHeight="1">
      <c r="A151" s="172"/>
      <c r="B151" s="174"/>
      <c r="C151" s="90" t="s">
        <v>513</v>
      </c>
      <c r="D151" s="187"/>
      <c r="E151" s="89" t="s">
        <v>372</v>
      </c>
      <c r="F151" s="140" t="s">
        <v>32</v>
      </c>
      <c r="G151" s="141">
        <v>0</v>
      </c>
      <c r="H151" s="142" t="s">
        <v>162</v>
      </c>
      <c r="I151" s="88"/>
      <c r="J151" s="88"/>
      <c r="K151" s="88"/>
      <c r="L151" s="88"/>
      <c r="M151" s="88"/>
      <c r="N151" s="88"/>
    </row>
    <row r="152" spans="1:14" ht="47.25" customHeight="1">
      <c r="A152" s="172" t="s">
        <v>385</v>
      </c>
      <c r="B152" s="174" t="s">
        <v>386</v>
      </c>
      <c r="C152" s="90" t="s">
        <v>387</v>
      </c>
      <c r="D152" s="175" t="s">
        <v>388</v>
      </c>
      <c r="E152" s="87">
        <v>1</v>
      </c>
      <c r="F152" s="140" t="s">
        <v>32</v>
      </c>
      <c r="G152" s="163">
        <v>0</v>
      </c>
      <c r="H152" s="164"/>
      <c r="I152" s="88"/>
      <c r="J152" s="88"/>
      <c r="K152" s="88"/>
      <c r="L152" s="88"/>
      <c r="M152" s="88"/>
      <c r="N152" s="88"/>
    </row>
    <row r="153" spans="1:14" ht="73.5" customHeight="1">
      <c r="A153" s="172"/>
      <c r="B153" s="174"/>
      <c r="C153" s="90" t="s">
        <v>389</v>
      </c>
      <c r="D153" s="187"/>
      <c r="E153" s="87">
        <v>1</v>
      </c>
      <c r="F153" s="140" t="s">
        <v>32</v>
      </c>
      <c r="G153" s="163">
        <v>0</v>
      </c>
      <c r="H153" s="164"/>
      <c r="I153" s="88"/>
      <c r="J153" s="88"/>
      <c r="K153" s="88"/>
      <c r="L153" s="88"/>
      <c r="M153" s="88"/>
      <c r="N153" s="88"/>
    </row>
    <row r="154" spans="1:14" ht="43.5" customHeight="1">
      <c r="A154" s="172" t="s">
        <v>390</v>
      </c>
      <c r="B154" s="174" t="s">
        <v>391</v>
      </c>
      <c r="C154" s="90" t="s">
        <v>392</v>
      </c>
      <c r="D154" s="175" t="s">
        <v>393</v>
      </c>
      <c r="E154" s="87">
        <v>1</v>
      </c>
      <c r="F154" s="140" t="s">
        <v>32</v>
      </c>
      <c r="G154" s="163">
        <v>0</v>
      </c>
      <c r="H154" s="164"/>
      <c r="I154" s="88"/>
      <c r="J154" s="88"/>
      <c r="K154" s="88"/>
      <c r="L154" s="88"/>
      <c r="M154" s="88"/>
      <c r="N154" s="88"/>
    </row>
    <row r="155" spans="1:14" ht="42" customHeight="1">
      <c r="A155" s="172"/>
      <c r="B155" s="174"/>
      <c r="C155" s="90" t="s">
        <v>394</v>
      </c>
      <c r="D155" s="187"/>
      <c r="E155" s="87" t="s">
        <v>161</v>
      </c>
      <c r="F155" s="140" t="s">
        <v>32</v>
      </c>
      <c r="G155" s="141">
        <v>0</v>
      </c>
      <c r="H155" s="142" t="s">
        <v>162</v>
      </c>
      <c r="I155" s="88"/>
      <c r="J155" s="88"/>
      <c r="K155" s="88"/>
      <c r="L155" s="88"/>
      <c r="M155" s="88"/>
      <c r="N155" s="88"/>
    </row>
    <row r="156" spans="1:14" ht="60" customHeight="1">
      <c r="A156" s="113" t="s">
        <v>395</v>
      </c>
      <c r="B156" s="85" t="s">
        <v>396</v>
      </c>
      <c r="C156" s="90" t="s">
        <v>397</v>
      </c>
      <c r="D156" s="112" t="s">
        <v>398</v>
      </c>
      <c r="E156" s="87">
        <v>2</v>
      </c>
      <c r="F156" s="140" t="s">
        <v>32</v>
      </c>
      <c r="G156" s="163">
        <v>0</v>
      </c>
      <c r="H156" s="164"/>
      <c r="I156" s="88"/>
      <c r="J156" s="88"/>
      <c r="K156" s="88"/>
      <c r="L156" s="88"/>
      <c r="M156" s="88"/>
      <c r="N156" s="88"/>
    </row>
    <row r="157" spans="1:14" s="98" customFormat="1" ht="19.5" customHeight="1">
      <c r="A157" s="95"/>
      <c r="B157" s="96"/>
      <c r="C157" s="96"/>
      <c r="D157" s="96"/>
      <c r="E157" s="97" t="s">
        <v>230</v>
      </c>
      <c r="F157" s="165">
        <f>IF(COUNTIF(F142:F156,"Y")=0," ", SUMIFS(E142:E156,E142:E156,"&gt;0",F142:F156,"Y"))</f>
        <v>31</v>
      </c>
      <c r="G157" s="166"/>
      <c r="H157" s="167"/>
    </row>
    <row r="158" spans="1:14" s="98" customFormat="1" ht="18.75" customHeight="1">
      <c r="A158" s="95"/>
      <c r="B158" s="96"/>
      <c r="C158" s="96"/>
      <c r="D158" s="96"/>
      <c r="E158" s="97" t="s">
        <v>231</v>
      </c>
      <c r="F158" s="165">
        <f>IF(COUNTIF(F142:F156,"Y")=0," ",SUMIFS(G142:G156,E142:E156,"&gt;0",F142:F156,"Y"))</f>
        <v>0</v>
      </c>
      <c r="G158" s="166"/>
      <c r="H158" s="167"/>
      <c r="J158" s="99"/>
    </row>
    <row r="159" spans="1:14" s="98" customFormat="1" ht="18.75" customHeight="1">
      <c r="A159" s="100"/>
      <c r="B159" s="101"/>
      <c r="C159" s="101"/>
      <c r="D159" s="101"/>
      <c r="E159" s="97" t="s">
        <v>232</v>
      </c>
      <c r="F159" s="165">
        <f>IF(COUNTIF(F142:F156,"Y")=0," ",SUMIFS(G142:G156,E142:E156,"1B",F142:F156,"Y")+SUMIFS(G142:G156,E142:E156,"5B",F142:F156,"Y"))</f>
        <v>0</v>
      </c>
      <c r="G159" s="166"/>
      <c r="H159" s="91" t="s">
        <v>162</v>
      </c>
    </row>
    <row r="160" spans="1:14" s="98" customFormat="1" ht="20.25" customHeight="1">
      <c r="A160" s="102"/>
      <c r="B160" s="103"/>
      <c r="C160" s="103"/>
      <c r="D160" s="103"/>
      <c r="E160" s="104" t="s">
        <v>233</v>
      </c>
      <c r="F160" s="168">
        <f>IF(COUNTIF(F142:F156,"Y")=0," ",IF((F158+F159*1.2)/SUMIF(F142:F156,"Y",E142:E156)&gt;100%,100%,(F158+F159*1.2)/SUMIF(F142:F156,"Y",E142:E156)))</f>
        <v>0</v>
      </c>
      <c r="G160" s="169"/>
      <c r="H160" s="170"/>
      <c r="J160" s="105"/>
    </row>
    <row r="161" spans="1:14">
      <c r="A161" s="114"/>
      <c r="B161" s="115"/>
      <c r="C161" s="114"/>
      <c r="D161" s="114"/>
      <c r="E161" s="114"/>
      <c r="F161" s="116"/>
      <c r="G161" s="117"/>
      <c r="H161" s="116"/>
    </row>
    <row r="162" spans="1:14" ht="15.75" customHeight="1">
      <c r="A162" s="171"/>
      <c r="B162" s="172" t="s">
        <v>135</v>
      </c>
      <c r="C162" s="172" t="s">
        <v>136</v>
      </c>
      <c r="D162" s="171" t="s">
        <v>137</v>
      </c>
      <c r="E162" s="171" t="s">
        <v>138</v>
      </c>
      <c r="F162" s="171" t="s">
        <v>139</v>
      </c>
      <c r="G162" s="171" t="s">
        <v>140</v>
      </c>
      <c r="H162" s="171"/>
      <c r="I162" s="157" t="s">
        <v>141</v>
      </c>
      <c r="J162" s="158"/>
      <c r="K162" s="158"/>
      <c r="L162" s="158"/>
      <c r="M162" s="159"/>
      <c r="N162" s="160" t="s">
        <v>142</v>
      </c>
    </row>
    <row r="163" spans="1:14" ht="12" customHeight="1">
      <c r="A163" s="171"/>
      <c r="B163" s="172"/>
      <c r="C163" s="172"/>
      <c r="D163" s="171"/>
      <c r="E163" s="171"/>
      <c r="F163" s="171"/>
      <c r="G163" s="171"/>
      <c r="H163" s="171"/>
      <c r="I163" s="77"/>
      <c r="J163" s="77"/>
      <c r="K163" s="77"/>
      <c r="L163" s="77"/>
      <c r="M163" s="77"/>
      <c r="N163" s="160"/>
    </row>
    <row r="164" spans="1:14" s="83" customFormat="1" ht="21.75" customHeight="1">
      <c r="A164" s="78" t="s">
        <v>399</v>
      </c>
      <c r="B164" s="110"/>
      <c r="C164" s="111"/>
      <c r="D164" s="81"/>
      <c r="E164" s="81" t="str">
        <f>SUM(E165:E177)&amp;"+"&amp;COUNTIF(E165:E177,"1B")&amp;"B"</f>
        <v>12+3B</v>
      </c>
      <c r="F164" s="81" t="s">
        <v>144</v>
      </c>
      <c r="G164" s="161"/>
      <c r="H164" s="162"/>
      <c r="I164" s="82"/>
      <c r="J164" s="82"/>
      <c r="K164" s="82"/>
      <c r="L164" s="82"/>
      <c r="M164" s="82"/>
      <c r="N164" s="82"/>
    </row>
    <row r="165" spans="1:14" ht="33.75" customHeight="1">
      <c r="A165" s="84" t="s">
        <v>5</v>
      </c>
      <c r="B165" s="85" t="s">
        <v>400</v>
      </c>
      <c r="C165" s="90" t="s">
        <v>401</v>
      </c>
      <c r="D165" s="87" t="s">
        <v>148</v>
      </c>
      <c r="E165" s="87" t="s">
        <v>149</v>
      </c>
      <c r="F165" s="140" t="s">
        <v>32</v>
      </c>
      <c r="G165" s="178" t="s">
        <v>153</v>
      </c>
      <c r="H165" s="179"/>
      <c r="I165" s="88"/>
      <c r="J165" s="88"/>
      <c r="K165" s="88"/>
      <c r="L165" s="88"/>
      <c r="M165" s="88"/>
      <c r="N165" s="88"/>
    </row>
    <row r="166" spans="1:14" ht="88.5" customHeight="1">
      <c r="A166" s="180" t="s">
        <v>6</v>
      </c>
      <c r="B166" s="182" t="s">
        <v>402</v>
      </c>
      <c r="C166" s="90" t="s">
        <v>403</v>
      </c>
      <c r="D166" s="175" t="s">
        <v>148</v>
      </c>
      <c r="E166" s="87">
        <v>3</v>
      </c>
      <c r="F166" s="140" t="s">
        <v>32</v>
      </c>
      <c r="G166" s="163">
        <v>0</v>
      </c>
      <c r="H166" s="164"/>
      <c r="I166" s="88"/>
      <c r="J166" s="88"/>
      <c r="K166" s="88"/>
      <c r="L166" s="88"/>
      <c r="M166" s="88"/>
      <c r="N166" s="88"/>
    </row>
    <row r="167" spans="1:14" ht="50.25" customHeight="1">
      <c r="A167" s="181"/>
      <c r="B167" s="183"/>
      <c r="C167" s="90" t="s">
        <v>404</v>
      </c>
      <c r="D167" s="176"/>
      <c r="E167" s="87" t="s">
        <v>161</v>
      </c>
      <c r="F167" s="140" t="s">
        <v>32</v>
      </c>
      <c r="G167" s="141">
        <v>0</v>
      </c>
      <c r="H167" s="91" t="s">
        <v>162</v>
      </c>
      <c r="I167" s="88"/>
      <c r="J167" s="88"/>
      <c r="K167" s="88"/>
      <c r="L167" s="88"/>
      <c r="M167" s="88"/>
      <c r="N167" s="88"/>
    </row>
    <row r="168" spans="1:14" ht="72.75" customHeight="1">
      <c r="A168" s="180" t="s">
        <v>405</v>
      </c>
      <c r="B168" s="182" t="s">
        <v>406</v>
      </c>
      <c r="C168" s="90" t="s">
        <v>407</v>
      </c>
      <c r="D168" s="175" t="s">
        <v>408</v>
      </c>
      <c r="E168" s="87">
        <v>2</v>
      </c>
      <c r="F168" s="140" t="s">
        <v>32</v>
      </c>
      <c r="G168" s="163">
        <v>0</v>
      </c>
      <c r="H168" s="164"/>
      <c r="I168" s="88"/>
      <c r="J168" s="88"/>
      <c r="K168" s="88"/>
      <c r="L168" s="88"/>
      <c r="M168" s="88"/>
      <c r="N168" s="88"/>
    </row>
    <row r="169" spans="1:14" ht="50.25" customHeight="1">
      <c r="A169" s="181"/>
      <c r="B169" s="183"/>
      <c r="C169" s="90" t="s">
        <v>409</v>
      </c>
      <c r="D169" s="176"/>
      <c r="E169" s="89" t="s">
        <v>161</v>
      </c>
      <c r="F169" s="140" t="s">
        <v>32</v>
      </c>
      <c r="G169" s="141">
        <v>0</v>
      </c>
      <c r="H169" s="91" t="s">
        <v>162</v>
      </c>
      <c r="I169" s="88"/>
      <c r="J169" s="88"/>
      <c r="K169" s="88"/>
      <c r="L169" s="88"/>
      <c r="M169" s="88"/>
      <c r="N169" s="88"/>
    </row>
    <row r="170" spans="1:14" ht="36">
      <c r="A170" s="113" t="s">
        <v>410</v>
      </c>
      <c r="B170" s="85" t="s">
        <v>411</v>
      </c>
      <c r="C170" s="90" t="s">
        <v>412</v>
      </c>
      <c r="D170" s="87" t="s">
        <v>413</v>
      </c>
      <c r="E170" s="87">
        <v>1</v>
      </c>
      <c r="F170" s="140" t="s">
        <v>32</v>
      </c>
      <c r="G170" s="163">
        <v>0</v>
      </c>
      <c r="H170" s="164"/>
      <c r="I170" s="88"/>
      <c r="J170" s="88"/>
      <c r="K170" s="88"/>
      <c r="L170" s="88"/>
      <c r="M170" s="88"/>
      <c r="N170" s="88"/>
    </row>
    <row r="171" spans="1:14" ht="43.5" customHeight="1">
      <c r="A171" s="113" t="s">
        <v>414</v>
      </c>
      <c r="B171" s="85" t="s">
        <v>415</v>
      </c>
      <c r="C171" s="90" t="s">
        <v>416</v>
      </c>
      <c r="D171" s="87" t="s">
        <v>511</v>
      </c>
      <c r="E171" s="87">
        <v>1</v>
      </c>
      <c r="F171" s="140" t="s">
        <v>32</v>
      </c>
      <c r="G171" s="163">
        <v>0</v>
      </c>
      <c r="H171" s="164"/>
      <c r="I171" s="88"/>
      <c r="J171" s="88"/>
      <c r="K171" s="88"/>
      <c r="L171" s="88"/>
      <c r="M171" s="88"/>
      <c r="N171" s="88"/>
    </row>
    <row r="172" spans="1:14" ht="76.5" customHeight="1">
      <c r="A172" s="113" t="s">
        <v>7</v>
      </c>
      <c r="B172" s="85" t="s">
        <v>417</v>
      </c>
      <c r="C172" s="85" t="s">
        <v>418</v>
      </c>
      <c r="D172" s="87" t="s">
        <v>512</v>
      </c>
      <c r="E172" s="87">
        <v>1</v>
      </c>
      <c r="F172" s="140" t="s">
        <v>32</v>
      </c>
      <c r="G172" s="163">
        <v>0</v>
      </c>
      <c r="H172" s="164"/>
      <c r="I172" s="88"/>
      <c r="J172" s="88"/>
      <c r="K172" s="88"/>
      <c r="L172" s="88"/>
      <c r="M172" s="88"/>
      <c r="N172" s="88"/>
    </row>
    <row r="173" spans="1:14" ht="65.25" customHeight="1">
      <c r="A173" s="84" t="s">
        <v>8</v>
      </c>
      <c r="B173" s="85" t="s">
        <v>419</v>
      </c>
      <c r="C173" s="90" t="s">
        <v>420</v>
      </c>
      <c r="D173" s="87" t="s">
        <v>421</v>
      </c>
      <c r="E173" s="87">
        <v>1</v>
      </c>
      <c r="F173" s="140" t="s">
        <v>32</v>
      </c>
      <c r="G173" s="163">
        <v>0</v>
      </c>
      <c r="H173" s="164"/>
      <c r="I173" s="88"/>
      <c r="J173" s="88"/>
      <c r="K173" s="88"/>
      <c r="L173" s="88"/>
      <c r="M173" s="88"/>
      <c r="N173" s="88"/>
    </row>
    <row r="174" spans="1:14" ht="39.75" customHeight="1">
      <c r="A174" s="113" t="s">
        <v>422</v>
      </c>
      <c r="B174" s="85" t="s">
        <v>423</v>
      </c>
      <c r="C174" s="90" t="s">
        <v>424</v>
      </c>
      <c r="D174" s="87" t="s">
        <v>148</v>
      </c>
      <c r="E174" s="87">
        <v>1</v>
      </c>
      <c r="F174" s="140" t="s">
        <v>32</v>
      </c>
      <c r="G174" s="163">
        <v>0</v>
      </c>
      <c r="H174" s="164"/>
      <c r="I174" s="88"/>
      <c r="J174" s="88"/>
      <c r="K174" s="88"/>
      <c r="L174" s="88"/>
      <c r="M174" s="88"/>
      <c r="N174" s="88"/>
    </row>
    <row r="175" spans="1:14" ht="43.5" customHeight="1">
      <c r="A175" s="180" t="s">
        <v>425</v>
      </c>
      <c r="B175" s="182" t="s">
        <v>426</v>
      </c>
      <c r="C175" s="90" t="s">
        <v>427</v>
      </c>
      <c r="D175" s="175" t="s">
        <v>148</v>
      </c>
      <c r="E175" s="87">
        <v>1</v>
      </c>
      <c r="F175" s="140" t="s">
        <v>32</v>
      </c>
      <c r="G175" s="163">
        <v>0</v>
      </c>
      <c r="H175" s="164"/>
      <c r="I175" s="88"/>
      <c r="J175" s="88"/>
      <c r="K175" s="88"/>
      <c r="L175" s="88"/>
      <c r="M175" s="88"/>
      <c r="N175" s="88"/>
    </row>
    <row r="176" spans="1:14" ht="43.5" customHeight="1">
      <c r="A176" s="184"/>
      <c r="B176" s="185"/>
      <c r="C176" s="90" t="s">
        <v>428</v>
      </c>
      <c r="D176" s="186"/>
      <c r="E176" s="87">
        <v>1</v>
      </c>
      <c r="F176" s="140" t="s">
        <v>32</v>
      </c>
      <c r="G176" s="163">
        <v>0</v>
      </c>
      <c r="H176" s="164"/>
      <c r="I176" s="88"/>
      <c r="J176" s="88"/>
      <c r="K176" s="88"/>
      <c r="L176" s="88"/>
      <c r="M176" s="88"/>
      <c r="N176" s="88"/>
    </row>
    <row r="177" spans="1:14" ht="45.75" customHeight="1">
      <c r="A177" s="181"/>
      <c r="B177" s="183"/>
      <c r="C177" s="90" t="s">
        <v>429</v>
      </c>
      <c r="D177" s="176"/>
      <c r="E177" s="87" t="s">
        <v>161</v>
      </c>
      <c r="F177" s="140" t="s">
        <v>32</v>
      </c>
      <c r="G177" s="141">
        <v>0</v>
      </c>
      <c r="H177" s="142" t="s">
        <v>162</v>
      </c>
      <c r="I177" s="88"/>
      <c r="J177" s="88"/>
      <c r="K177" s="88"/>
      <c r="L177" s="88"/>
      <c r="M177" s="88"/>
      <c r="N177" s="88"/>
    </row>
    <row r="178" spans="1:14" s="98" customFormat="1" ht="19.5" customHeight="1">
      <c r="A178" s="95"/>
      <c r="B178" s="96"/>
      <c r="C178" s="96"/>
      <c r="D178" s="96"/>
      <c r="E178" s="97" t="s">
        <v>230</v>
      </c>
      <c r="F178" s="165">
        <f>IF(COUNTIF(F166:F177,"Y")=0," ", SUMIFS(E166:E177,E166:E177,"&gt;0",F166:F177,"Y"))</f>
        <v>12</v>
      </c>
      <c r="G178" s="166"/>
      <c r="H178" s="167"/>
    </row>
    <row r="179" spans="1:14" s="98" customFormat="1" ht="18.75" customHeight="1">
      <c r="A179" s="95"/>
      <c r="B179" s="96"/>
      <c r="C179" s="96"/>
      <c r="D179" s="96"/>
      <c r="E179" s="97" t="s">
        <v>231</v>
      </c>
      <c r="F179" s="165">
        <f>IF(COUNTIF(F166:F177,"Y")=0," ",SUMIFS(G166:G177,E166:E177,"&gt;0",F166:F177,"Y"))</f>
        <v>0</v>
      </c>
      <c r="G179" s="166"/>
      <c r="H179" s="167"/>
      <c r="J179" s="99"/>
    </row>
    <row r="180" spans="1:14" s="98" customFormat="1" ht="18.75" customHeight="1">
      <c r="A180" s="100"/>
      <c r="B180" s="101"/>
      <c r="C180" s="101"/>
      <c r="D180" s="101"/>
      <c r="E180" s="97" t="s">
        <v>232</v>
      </c>
      <c r="F180" s="165">
        <f>IF(COUNTIF(F166:F177,"Y")=0," ",SUMIFS(G166:G177,E166:E177,"1B",F166:F177,"Y"))</f>
        <v>0</v>
      </c>
      <c r="G180" s="166"/>
      <c r="H180" s="91" t="s">
        <v>162</v>
      </c>
    </row>
    <row r="181" spans="1:14" s="98" customFormat="1" ht="20.25" customHeight="1">
      <c r="A181" s="102"/>
      <c r="B181" s="103"/>
      <c r="C181" s="103"/>
      <c r="D181" s="103"/>
      <c r="E181" s="104" t="s">
        <v>233</v>
      </c>
      <c r="F181" s="168">
        <f>IF(COUNTIF(F166:F177,"Y")=0," ",IF((F179+F180*1.2)/SUMIF(F166:F177,"Y",E166:E177)&gt;100%,100%,(F179+F180*1.2)/SUMIF(F166:F177,"Y",E166:E177)))</f>
        <v>0</v>
      </c>
      <c r="G181" s="169"/>
      <c r="H181" s="170"/>
      <c r="J181" s="105"/>
    </row>
    <row r="182" spans="1:14">
      <c r="D182" s="94"/>
      <c r="E182" s="118"/>
      <c r="F182" s="109"/>
      <c r="G182" s="109"/>
    </row>
    <row r="183" spans="1:14" ht="15.75" customHeight="1">
      <c r="A183" s="171"/>
      <c r="B183" s="172" t="s">
        <v>135</v>
      </c>
      <c r="C183" s="172" t="s">
        <v>136</v>
      </c>
      <c r="D183" s="171" t="s">
        <v>137</v>
      </c>
      <c r="E183" s="171" t="s">
        <v>138</v>
      </c>
      <c r="F183" s="171" t="s">
        <v>139</v>
      </c>
      <c r="G183" s="171" t="s">
        <v>140</v>
      </c>
      <c r="H183" s="171"/>
      <c r="I183" s="157" t="s">
        <v>141</v>
      </c>
      <c r="J183" s="158"/>
      <c r="K183" s="158"/>
      <c r="L183" s="158"/>
      <c r="M183" s="159"/>
      <c r="N183" s="160" t="s">
        <v>142</v>
      </c>
    </row>
    <row r="184" spans="1:14" ht="12" customHeight="1">
      <c r="A184" s="171"/>
      <c r="B184" s="172"/>
      <c r="C184" s="172"/>
      <c r="D184" s="171"/>
      <c r="E184" s="171"/>
      <c r="F184" s="171"/>
      <c r="G184" s="171"/>
      <c r="H184" s="171"/>
      <c r="I184" s="77"/>
      <c r="J184" s="77"/>
      <c r="K184" s="77"/>
      <c r="L184" s="77"/>
      <c r="M184" s="77"/>
      <c r="N184" s="160"/>
    </row>
    <row r="185" spans="1:14" s="83" customFormat="1" ht="21.75" customHeight="1">
      <c r="A185" s="78" t="s">
        <v>430</v>
      </c>
      <c r="B185" s="110"/>
      <c r="C185" s="111"/>
      <c r="D185" s="81" t="s">
        <v>431</v>
      </c>
      <c r="E185" s="81" t="str">
        <f>SUM(E186:E211)&amp;"+"&amp;(COUNTIF(E186:E211,"1B")+2*COUNTIF(E186:E211,"2B")&amp;"B")</f>
        <v>19+10B</v>
      </c>
      <c r="F185" s="81" t="s">
        <v>144</v>
      </c>
      <c r="G185" s="161"/>
      <c r="H185" s="162"/>
      <c r="I185" s="82"/>
      <c r="J185" s="82"/>
      <c r="K185" s="82"/>
      <c r="L185" s="82"/>
      <c r="M185" s="82"/>
      <c r="N185" s="82"/>
    </row>
    <row r="186" spans="1:14" ht="72">
      <c r="A186" s="84" t="s">
        <v>432</v>
      </c>
      <c r="B186" s="85" t="s">
        <v>9</v>
      </c>
      <c r="C186" s="90" t="s">
        <v>433</v>
      </c>
      <c r="D186" s="87" t="s">
        <v>148</v>
      </c>
      <c r="E186" s="87" t="s">
        <v>149</v>
      </c>
      <c r="F186" s="140" t="s">
        <v>32</v>
      </c>
      <c r="G186" s="178" t="s">
        <v>153</v>
      </c>
      <c r="H186" s="179"/>
      <c r="I186" s="88"/>
      <c r="J186" s="88"/>
      <c r="K186" s="88"/>
      <c r="L186" s="88"/>
      <c r="M186" s="88"/>
      <c r="N186" s="88"/>
    </row>
    <row r="187" spans="1:14" ht="60">
      <c r="A187" s="84" t="s">
        <v>434</v>
      </c>
      <c r="B187" s="85" t="s">
        <v>435</v>
      </c>
      <c r="C187" s="90" t="s">
        <v>436</v>
      </c>
      <c r="D187" s="87" t="s">
        <v>437</v>
      </c>
      <c r="E187" s="87" t="s">
        <v>161</v>
      </c>
      <c r="F187" s="140" t="s">
        <v>32</v>
      </c>
      <c r="G187" s="141">
        <v>0</v>
      </c>
      <c r="H187" s="142" t="s">
        <v>162</v>
      </c>
      <c r="I187" s="88"/>
      <c r="J187" s="88"/>
      <c r="K187" s="88"/>
      <c r="L187" s="88"/>
      <c r="M187" s="88"/>
      <c r="N187" s="88"/>
    </row>
    <row r="188" spans="1:14" ht="36">
      <c r="A188" s="180" t="s">
        <v>438</v>
      </c>
      <c r="B188" s="182" t="s">
        <v>439</v>
      </c>
      <c r="C188" s="90" t="s">
        <v>440</v>
      </c>
      <c r="D188" s="175" t="s">
        <v>148</v>
      </c>
      <c r="E188" s="87" t="s">
        <v>161</v>
      </c>
      <c r="F188" s="140" t="s">
        <v>32</v>
      </c>
      <c r="G188" s="141">
        <v>0</v>
      </c>
      <c r="H188" s="142" t="s">
        <v>162</v>
      </c>
      <c r="I188" s="88"/>
      <c r="J188" s="88"/>
      <c r="K188" s="88"/>
      <c r="L188" s="88"/>
      <c r="M188" s="88"/>
      <c r="N188" s="88"/>
    </row>
    <row r="189" spans="1:14" ht="45" customHeight="1">
      <c r="A189" s="181"/>
      <c r="B189" s="183"/>
      <c r="C189" s="90" t="s">
        <v>441</v>
      </c>
      <c r="D189" s="176"/>
      <c r="E189" s="89" t="s">
        <v>161</v>
      </c>
      <c r="F189" s="140" t="s">
        <v>32</v>
      </c>
      <c r="G189" s="141">
        <v>0</v>
      </c>
      <c r="H189" s="142" t="s">
        <v>162</v>
      </c>
      <c r="I189" s="88"/>
      <c r="J189" s="88"/>
      <c r="K189" s="88"/>
      <c r="L189" s="88"/>
      <c r="M189" s="88"/>
      <c r="N189" s="88"/>
    </row>
    <row r="190" spans="1:14" ht="48">
      <c r="A190" s="173" t="s">
        <v>442</v>
      </c>
      <c r="B190" s="174" t="s">
        <v>443</v>
      </c>
      <c r="C190" s="90" t="s">
        <v>444</v>
      </c>
      <c r="D190" s="177" t="s">
        <v>148</v>
      </c>
      <c r="E190" s="87">
        <v>1</v>
      </c>
      <c r="F190" s="140" t="s">
        <v>32</v>
      </c>
      <c r="G190" s="163">
        <v>0</v>
      </c>
      <c r="H190" s="164"/>
      <c r="I190" s="88"/>
      <c r="J190" s="88"/>
      <c r="K190" s="88"/>
      <c r="L190" s="88"/>
      <c r="M190" s="88"/>
      <c r="N190" s="88"/>
    </row>
    <row r="191" spans="1:14" ht="48">
      <c r="A191" s="173"/>
      <c r="B191" s="174"/>
      <c r="C191" s="90" t="s">
        <v>445</v>
      </c>
      <c r="D191" s="177"/>
      <c r="E191" s="87" t="s">
        <v>161</v>
      </c>
      <c r="F191" s="140" t="s">
        <v>32</v>
      </c>
      <c r="G191" s="141">
        <v>0</v>
      </c>
      <c r="H191" s="142" t="s">
        <v>162</v>
      </c>
      <c r="I191" s="88"/>
      <c r="J191" s="88"/>
      <c r="K191" s="88"/>
      <c r="L191" s="88"/>
      <c r="M191" s="88"/>
      <c r="N191" s="88"/>
    </row>
    <row r="192" spans="1:14" ht="54" customHeight="1">
      <c r="A192" s="173" t="s">
        <v>446</v>
      </c>
      <c r="B192" s="174" t="s">
        <v>447</v>
      </c>
      <c r="C192" s="90" t="s">
        <v>448</v>
      </c>
      <c r="D192" s="177" t="s">
        <v>148</v>
      </c>
      <c r="E192" s="87">
        <v>1</v>
      </c>
      <c r="F192" s="140" t="s">
        <v>32</v>
      </c>
      <c r="G192" s="163">
        <v>0</v>
      </c>
      <c r="H192" s="164"/>
      <c r="I192" s="88"/>
      <c r="J192" s="88"/>
      <c r="K192" s="88"/>
      <c r="L192" s="88"/>
      <c r="M192" s="88"/>
      <c r="N192" s="88"/>
    </row>
    <row r="193" spans="1:14" ht="42.75" customHeight="1">
      <c r="A193" s="173"/>
      <c r="B193" s="174"/>
      <c r="C193" s="90" t="s">
        <v>449</v>
      </c>
      <c r="D193" s="177"/>
      <c r="E193" s="87">
        <v>1</v>
      </c>
      <c r="F193" s="140" t="s">
        <v>32</v>
      </c>
      <c r="G193" s="163">
        <v>0</v>
      </c>
      <c r="H193" s="164"/>
      <c r="I193" s="88"/>
      <c r="J193" s="88"/>
      <c r="K193" s="88"/>
      <c r="L193" s="88"/>
      <c r="M193" s="88"/>
      <c r="N193" s="88"/>
    </row>
    <row r="194" spans="1:14" ht="41.25" customHeight="1">
      <c r="A194" s="173"/>
      <c r="B194" s="174"/>
      <c r="C194" s="90" t="s">
        <v>450</v>
      </c>
      <c r="D194" s="177"/>
      <c r="E194" s="87" t="s">
        <v>161</v>
      </c>
      <c r="F194" s="140" t="s">
        <v>32</v>
      </c>
      <c r="G194" s="141">
        <v>0</v>
      </c>
      <c r="H194" s="143" t="s">
        <v>162</v>
      </c>
      <c r="I194" s="88"/>
      <c r="J194" s="88"/>
      <c r="K194" s="88"/>
      <c r="L194" s="88"/>
      <c r="M194" s="88"/>
      <c r="N194" s="88"/>
    </row>
    <row r="195" spans="1:14" ht="43.5" customHeight="1">
      <c r="A195" s="173"/>
      <c r="B195" s="174"/>
      <c r="C195" s="90" t="s">
        <v>451</v>
      </c>
      <c r="D195" s="177"/>
      <c r="E195" s="87">
        <v>1</v>
      </c>
      <c r="F195" s="140" t="s">
        <v>32</v>
      </c>
      <c r="G195" s="163">
        <v>0</v>
      </c>
      <c r="H195" s="164"/>
      <c r="I195" s="88"/>
      <c r="J195" s="88"/>
      <c r="K195" s="88"/>
      <c r="L195" s="88"/>
      <c r="M195" s="88"/>
      <c r="N195" s="88"/>
    </row>
    <row r="196" spans="1:14" ht="36">
      <c r="A196" s="84" t="s">
        <v>452</v>
      </c>
      <c r="B196" s="85" t="s">
        <v>453</v>
      </c>
      <c r="C196" s="90" t="s">
        <v>454</v>
      </c>
      <c r="D196" s="87" t="s">
        <v>148</v>
      </c>
      <c r="E196" s="87">
        <v>1</v>
      </c>
      <c r="F196" s="140" t="s">
        <v>32</v>
      </c>
      <c r="G196" s="163">
        <v>0</v>
      </c>
      <c r="H196" s="164"/>
      <c r="I196" s="88"/>
      <c r="J196" s="88"/>
      <c r="K196" s="88"/>
      <c r="L196" s="88"/>
      <c r="M196" s="88"/>
      <c r="N196" s="88"/>
    </row>
    <row r="197" spans="1:14" ht="48">
      <c r="A197" s="173" t="s">
        <v>455</v>
      </c>
      <c r="B197" s="174" t="s">
        <v>456</v>
      </c>
      <c r="C197" s="90" t="s">
        <v>457</v>
      </c>
      <c r="D197" s="87" t="s">
        <v>312</v>
      </c>
      <c r="E197" s="87">
        <v>1</v>
      </c>
      <c r="F197" s="140" t="s">
        <v>32</v>
      </c>
      <c r="G197" s="163">
        <v>0</v>
      </c>
      <c r="H197" s="164"/>
      <c r="I197" s="88"/>
      <c r="J197" s="88"/>
      <c r="K197" s="88"/>
      <c r="L197" s="88"/>
      <c r="M197" s="88"/>
      <c r="N197" s="88"/>
    </row>
    <row r="198" spans="1:14" ht="36">
      <c r="A198" s="173"/>
      <c r="B198" s="174"/>
      <c r="C198" s="90" t="s">
        <v>458</v>
      </c>
      <c r="D198" s="87" t="s">
        <v>459</v>
      </c>
      <c r="E198" s="87">
        <v>1</v>
      </c>
      <c r="F198" s="140" t="s">
        <v>32</v>
      </c>
      <c r="G198" s="163">
        <v>0</v>
      </c>
      <c r="H198" s="164"/>
      <c r="I198" s="88"/>
      <c r="J198" s="88"/>
      <c r="K198" s="88"/>
      <c r="L198" s="88"/>
      <c r="M198" s="88"/>
      <c r="N198" s="88"/>
    </row>
    <row r="199" spans="1:14" ht="48">
      <c r="A199" s="173"/>
      <c r="B199" s="174"/>
      <c r="C199" s="90" t="s">
        <v>460</v>
      </c>
      <c r="D199" s="87" t="s">
        <v>312</v>
      </c>
      <c r="E199" s="87">
        <v>1</v>
      </c>
      <c r="F199" s="140" t="s">
        <v>32</v>
      </c>
      <c r="G199" s="163">
        <v>0</v>
      </c>
      <c r="H199" s="164"/>
      <c r="I199" s="88"/>
      <c r="J199" s="88"/>
      <c r="K199" s="88"/>
      <c r="L199" s="88"/>
      <c r="M199" s="88"/>
      <c r="N199" s="88"/>
    </row>
    <row r="200" spans="1:14" ht="36">
      <c r="A200" s="173"/>
      <c r="B200" s="174"/>
      <c r="C200" s="90" t="s">
        <v>461</v>
      </c>
      <c r="D200" s="87" t="s">
        <v>462</v>
      </c>
      <c r="E200" s="87" t="s">
        <v>80</v>
      </c>
      <c r="F200" s="140" t="s">
        <v>32</v>
      </c>
      <c r="G200" s="141">
        <v>0</v>
      </c>
      <c r="H200" s="91" t="s">
        <v>162</v>
      </c>
      <c r="I200" s="88"/>
      <c r="J200" s="88"/>
      <c r="K200" s="88"/>
      <c r="L200" s="88"/>
      <c r="M200" s="88"/>
      <c r="N200" s="88"/>
    </row>
    <row r="201" spans="1:14" ht="36">
      <c r="A201" s="173"/>
      <c r="B201" s="174"/>
      <c r="C201" s="90" t="s">
        <v>463</v>
      </c>
      <c r="D201" s="87" t="s">
        <v>312</v>
      </c>
      <c r="E201" s="87">
        <v>1</v>
      </c>
      <c r="F201" s="140" t="s">
        <v>32</v>
      </c>
      <c r="G201" s="163">
        <v>0</v>
      </c>
      <c r="H201" s="164"/>
      <c r="I201" s="88"/>
      <c r="J201" s="88"/>
      <c r="K201" s="88"/>
      <c r="L201" s="88"/>
      <c r="M201" s="88"/>
      <c r="N201" s="88"/>
    </row>
    <row r="202" spans="1:14" ht="24">
      <c r="A202" s="84" t="s">
        <v>464</v>
      </c>
      <c r="B202" s="85" t="s">
        <v>465</v>
      </c>
      <c r="C202" s="90" t="s">
        <v>466</v>
      </c>
      <c r="D202" s="87" t="s">
        <v>312</v>
      </c>
      <c r="E202" s="87">
        <v>1</v>
      </c>
      <c r="F202" s="140" t="s">
        <v>32</v>
      </c>
      <c r="G202" s="163">
        <v>0</v>
      </c>
      <c r="H202" s="164"/>
      <c r="I202" s="88"/>
      <c r="J202" s="88"/>
      <c r="K202" s="88"/>
      <c r="L202" s="88"/>
      <c r="M202" s="88"/>
      <c r="N202" s="88"/>
    </row>
    <row r="203" spans="1:14" ht="168.75" customHeight="1">
      <c r="A203" s="173" t="s">
        <v>467</v>
      </c>
      <c r="B203" s="174" t="s">
        <v>468</v>
      </c>
      <c r="C203" s="86" t="s">
        <v>469</v>
      </c>
      <c r="D203" s="175" t="s">
        <v>312</v>
      </c>
      <c r="E203" s="87">
        <v>3</v>
      </c>
      <c r="F203" s="140" t="s">
        <v>32</v>
      </c>
      <c r="G203" s="163">
        <v>0</v>
      </c>
      <c r="H203" s="164"/>
      <c r="I203" s="88"/>
      <c r="J203" s="88"/>
      <c r="K203" s="88"/>
      <c r="L203" s="88"/>
      <c r="M203" s="88"/>
      <c r="N203" s="88"/>
    </row>
    <row r="204" spans="1:14" ht="56.25" customHeight="1">
      <c r="A204" s="173"/>
      <c r="B204" s="174"/>
      <c r="C204" s="119" t="s">
        <v>470</v>
      </c>
      <c r="D204" s="176"/>
      <c r="E204" s="87" t="s">
        <v>161</v>
      </c>
      <c r="F204" s="140" t="s">
        <v>32</v>
      </c>
      <c r="G204" s="141">
        <v>0</v>
      </c>
      <c r="H204" s="91" t="s">
        <v>162</v>
      </c>
      <c r="I204" s="88"/>
      <c r="J204" s="88"/>
      <c r="K204" s="88"/>
      <c r="L204" s="88"/>
      <c r="M204" s="88"/>
      <c r="N204" s="88"/>
    </row>
    <row r="205" spans="1:14" ht="98.25" customHeight="1">
      <c r="A205" s="173"/>
      <c r="B205" s="174"/>
      <c r="C205" s="90" t="s">
        <v>471</v>
      </c>
      <c r="D205" s="87" t="s">
        <v>472</v>
      </c>
      <c r="E205" s="87">
        <v>1</v>
      </c>
      <c r="F205" s="140" t="s">
        <v>32</v>
      </c>
      <c r="G205" s="163">
        <v>0</v>
      </c>
      <c r="H205" s="164"/>
      <c r="I205" s="88"/>
      <c r="J205" s="88"/>
      <c r="K205" s="88"/>
      <c r="L205" s="88"/>
      <c r="M205" s="88"/>
      <c r="N205" s="88"/>
    </row>
    <row r="206" spans="1:14" ht="45" customHeight="1">
      <c r="A206" s="173" t="s">
        <v>473</v>
      </c>
      <c r="B206" s="174" t="s">
        <v>474</v>
      </c>
      <c r="C206" s="90" t="s">
        <v>475</v>
      </c>
      <c r="D206" s="175" t="s">
        <v>312</v>
      </c>
      <c r="E206" s="87">
        <v>2</v>
      </c>
      <c r="F206" s="140" t="s">
        <v>32</v>
      </c>
      <c r="G206" s="163">
        <v>0</v>
      </c>
      <c r="H206" s="164"/>
      <c r="I206" s="88"/>
      <c r="J206" s="88"/>
      <c r="K206" s="88"/>
      <c r="L206" s="88"/>
      <c r="M206" s="88"/>
      <c r="N206" s="88"/>
    </row>
    <row r="207" spans="1:14" ht="43.5" customHeight="1">
      <c r="A207" s="173"/>
      <c r="B207" s="174"/>
      <c r="C207" s="90" t="s">
        <v>476</v>
      </c>
      <c r="D207" s="176"/>
      <c r="E207" s="89" t="s">
        <v>80</v>
      </c>
      <c r="F207" s="140" t="s">
        <v>32</v>
      </c>
      <c r="G207" s="141">
        <v>0</v>
      </c>
      <c r="H207" s="91" t="s">
        <v>162</v>
      </c>
      <c r="I207" s="88"/>
      <c r="J207" s="88"/>
      <c r="K207" s="88"/>
      <c r="L207" s="88"/>
      <c r="M207" s="88"/>
      <c r="N207" s="88"/>
    </row>
    <row r="208" spans="1:14" ht="34.5" customHeight="1">
      <c r="A208" s="173" t="s">
        <v>477</v>
      </c>
      <c r="B208" s="174" t="s">
        <v>478</v>
      </c>
      <c r="C208" s="90" t="s">
        <v>479</v>
      </c>
      <c r="D208" s="175" t="s">
        <v>312</v>
      </c>
      <c r="E208" s="87">
        <v>1</v>
      </c>
      <c r="F208" s="140" t="s">
        <v>32</v>
      </c>
      <c r="G208" s="163">
        <v>0</v>
      </c>
      <c r="H208" s="164"/>
      <c r="I208" s="88"/>
      <c r="J208" s="88"/>
      <c r="K208" s="88"/>
      <c r="L208" s="88"/>
      <c r="M208" s="88"/>
      <c r="N208" s="88"/>
    </row>
    <row r="209" spans="1:14" ht="48">
      <c r="A209" s="173"/>
      <c r="B209" s="174"/>
      <c r="C209" s="90" t="s">
        <v>480</v>
      </c>
      <c r="D209" s="176"/>
      <c r="E209" s="87">
        <v>1</v>
      </c>
      <c r="F209" s="140" t="s">
        <v>32</v>
      </c>
      <c r="G209" s="163">
        <v>0</v>
      </c>
      <c r="H209" s="164"/>
      <c r="I209" s="88"/>
      <c r="J209" s="88"/>
      <c r="K209" s="88"/>
      <c r="L209" s="88"/>
      <c r="M209" s="88"/>
      <c r="N209" s="88"/>
    </row>
    <row r="210" spans="1:14" ht="66" customHeight="1">
      <c r="A210" s="84" t="s">
        <v>481</v>
      </c>
      <c r="B210" s="85" t="s">
        <v>482</v>
      </c>
      <c r="C210" s="90" t="s">
        <v>483</v>
      </c>
      <c r="D210" s="87" t="s">
        <v>484</v>
      </c>
      <c r="E210" s="87" t="s">
        <v>283</v>
      </c>
      <c r="F210" s="140" t="s">
        <v>32</v>
      </c>
      <c r="G210" s="141">
        <v>0</v>
      </c>
      <c r="H210" s="91" t="s">
        <v>162</v>
      </c>
      <c r="I210" s="88"/>
      <c r="J210" s="88"/>
      <c r="K210" s="88"/>
      <c r="L210" s="88"/>
      <c r="M210" s="88"/>
      <c r="N210" s="88"/>
    </row>
    <row r="211" spans="1:14" ht="54" customHeight="1">
      <c r="A211" s="84" t="s">
        <v>485</v>
      </c>
      <c r="B211" s="85" t="s">
        <v>486</v>
      </c>
      <c r="C211" s="90" t="s">
        <v>487</v>
      </c>
      <c r="D211" s="87" t="s">
        <v>312</v>
      </c>
      <c r="E211" s="87">
        <v>1</v>
      </c>
      <c r="F211" s="140" t="s">
        <v>32</v>
      </c>
      <c r="G211" s="163">
        <v>0</v>
      </c>
      <c r="H211" s="164"/>
      <c r="I211" s="88"/>
      <c r="J211" s="88"/>
      <c r="K211" s="88"/>
      <c r="L211" s="88"/>
      <c r="M211" s="88"/>
      <c r="N211" s="88"/>
    </row>
    <row r="212" spans="1:14" s="98" customFormat="1" ht="19.5" customHeight="1">
      <c r="A212" s="95"/>
      <c r="B212" s="96"/>
      <c r="C212" s="96"/>
      <c r="D212" s="96"/>
      <c r="E212" s="97" t="s">
        <v>230</v>
      </c>
      <c r="F212" s="165">
        <f>IF(COUNTIF(F187:F211,"Y")=0," ", SUMIFS(E187:E211,E187:E211,"&gt;0",F187:F211,"Y"))</f>
        <v>19</v>
      </c>
      <c r="G212" s="166"/>
      <c r="H212" s="167"/>
    </row>
    <row r="213" spans="1:14" s="98" customFormat="1" ht="18.75" customHeight="1">
      <c r="A213" s="95"/>
      <c r="B213" s="96"/>
      <c r="C213" s="96"/>
      <c r="D213" s="96"/>
      <c r="E213" s="97" t="s">
        <v>231</v>
      </c>
      <c r="F213" s="165">
        <f>IF(COUNTIF(F187:F211,"Y")=0," ",SUMIFS(G187:G211,E187:E211,"&gt;0",F187:F211,"Y"))</f>
        <v>0</v>
      </c>
      <c r="G213" s="166"/>
      <c r="H213" s="167"/>
      <c r="J213" s="99"/>
    </row>
    <row r="214" spans="1:14" s="98" customFormat="1" ht="18.75" customHeight="1">
      <c r="A214" s="100"/>
      <c r="B214" s="101"/>
      <c r="C214" s="101"/>
      <c r="D214" s="101"/>
      <c r="E214" s="97" t="s">
        <v>232</v>
      </c>
      <c r="F214" s="165">
        <f>IF(COUNTIF(F187:F211,"Y")=0," ",SUMIFS(G187:G211,E187:E211,"1B",F187:F211,"Y")+SUMIFS(G187:G211,E187:E211,"2B",F187:F211,"Y"))</f>
        <v>0</v>
      </c>
      <c r="G214" s="166"/>
      <c r="H214" s="91" t="s">
        <v>162</v>
      </c>
    </row>
    <row r="215" spans="1:14" s="98" customFormat="1" ht="20.25" customHeight="1">
      <c r="A215" s="102"/>
      <c r="B215" s="103"/>
      <c r="C215" s="103"/>
      <c r="D215" s="103"/>
      <c r="E215" s="104" t="s">
        <v>233</v>
      </c>
      <c r="F215" s="168">
        <f>IF(COUNTIF(F187:F211,"Y")=0," ",IF((F213+F214*1.2)/SUMIF(F187:F211,"Y",E187:E211)&gt;100%,100%,(F213+F214*1.2)/SUMIF(F187:F211,"Y",E187:E211)))</f>
        <v>0</v>
      </c>
      <c r="G215" s="169"/>
      <c r="H215" s="170"/>
      <c r="J215" s="105"/>
    </row>
    <row r="217" spans="1:14" ht="15.75" customHeight="1">
      <c r="A217" s="171"/>
      <c r="B217" s="172" t="s">
        <v>135</v>
      </c>
      <c r="C217" s="172" t="s">
        <v>136</v>
      </c>
      <c r="D217" s="171" t="s">
        <v>137</v>
      </c>
      <c r="E217" s="171" t="s">
        <v>138</v>
      </c>
      <c r="F217" s="171" t="s">
        <v>139</v>
      </c>
      <c r="G217" s="171" t="s">
        <v>140</v>
      </c>
      <c r="H217" s="171"/>
      <c r="I217" s="157" t="s">
        <v>141</v>
      </c>
      <c r="J217" s="158"/>
      <c r="K217" s="158"/>
      <c r="L217" s="158"/>
      <c r="M217" s="159"/>
      <c r="N217" s="160" t="s">
        <v>142</v>
      </c>
    </row>
    <row r="218" spans="1:14" ht="12" customHeight="1">
      <c r="A218" s="171"/>
      <c r="B218" s="172"/>
      <c r="C218" s="172"/>
      <c r="D218" s="171"/>
      <c r="E218" s="171"/>
      <c r="F218" s="171"/>
      <c r="G218" s="171"/>
      <c r="H218" s="171"/>
      <c r="I218" s="77"/>
      <c r="J218" s="77"/>
      <c r="K218" s="77"/>
      <c r="L218" s="77"/>
      <c r="M218" s="77"/>
      <c r="N218" s="160"/>
    </row>
    <row r="219" spans="1:14" s="83" customFormat="1" ht="21.75" customHeight="1">
      <c r="A219" s="78" t="s">
        <v>488</v>
      </c>
      <c r="B219" s="110"/>
      <c r="C219" s="111"/>
      <c r="D219" s="81"/>
      <c r="E219" s="81" t="s">
        <v>489</v>
      </c>
      <c r="F219" s="81" t="s">
        <v>144</v>
      </c>
      <c r="G219" s="161">
        <f>SUM(G220:G220)</f>
        <v>0</v>
      </c>
      <c r="H219" s="162"/>
      <c r="I219" s="82"/>
      <c r="J219" s="82"/>
      <c r="K219" s="82"/>
      <c r="L219" s="82"/>
      <c r="M219" s="82"/>
      <c r="N219" s="82"/>
    </row>
    <row r="220" spans="1:14" ht="57" customHeight="1">
      <c r="A220" s="84" t="s">
        <v>1</v>
      </c>
      <c r="B220" s="85" t="s">
        <v>490</v>
      </c>
      <c r="C220" s="90" t="s">
        <v>491</v>
      </c>
      <c r="D220" s="87" t="s">
        <v>148</v>
      </c>
      <c r="E220" s="87" t="s">
        <v>489</v>
      </c>
      <c r="F220" s="140" t="s">
        <v>32</v>
      </c>
      <c r="G220" s="141">
        <v>0</v>
      </c>
      <c r="H220" s="91" t="s">
        <v>162</v>
      </c>
      <c r="I220" s="88"/>
      <c r="J220" s="88"/>
      <c r="K220" s="88"/>
      <c r="L220" s="88"/>
      <c r="M220" s="88"/>
      <c r="N220" s="88"/>
    </row>
    <row r="221" spans="1:14">
      <c r="F221" s="108" t="s">
        <v>431</v>
      </c>
    </row>
  </sheetData>
  <sheetProtection algorithmName="SHA-512" hashValue="lHEqNIjOCWx3kivyGxI/9rNN45XxYxtcJHJIeiPyciR9Mxm1jGUkf0IlJtCtJKySy6y2o6Udje3MEhDoIuniOg==" saltValue="cC9wrVMkUnEpf40wFwUfGA==" spinCount="100000" sheet="1" objects="1" scenarios="1"/>
  <dataConsolidate/>
  <mergeCells count="325">
    <mergeCell ref="I3:M3"/>
    <mergeCell ref="N3:N4"/>
    <mergeCell ref="G5:H5"/>
    <mergeCell ref="G6:H6"/>
    <mergeCell ref="G7:H7"/>
    <mergeCell ref="A3:A4"/>
    <mergeCell ref="B3:B4"/>
    <mergeCell ref="C3:C4"/>
    <mergeCell ref="D3:D4"/>
    <mergeCell ref="E3:E4"/>
    <mergeCell ref="F3:F4"/>
    <mergeCell ref="G8:H8"/>
    <mergeCell ref="A9:A10"/>
    <mergeCell ref="B9:B10"/>
    <mergeCell ref="D9:D10"/>
    <mergeCell ref="G9:H9"/>
    <mergeCell ref="A11:A13"/>
    <mergeCell ref="B11:B13"/>
    <mergeCell ref="D11:D13"/>
    <mergeCell ref="G3:H4"/>
    <mergeCell ref="G18:H18"/>
    <mergeCell ref="A19:A21"/>
    <mergeCell ref="B19:B21"/>
    <mergeCell ref="D19:D21"/>
    <mergeCell ref="G19:H19"/>
    <mergeCell ref="G20:H20"/>
    <mergeCell ref="G21:H21"/>
    <mergeCell ref="A14:A17"/>
    <mergeCell ref="B14:B17"/>
    <mergeCell ref="D14:D17"/>
    <mergeCell ref="G14:H14"/>
    <mergeCell ref="G15:H15"/>
    <mergeCell ref="G16:H16"/>
    <mergeCell ref="G17:H17"/>
    <mergeCell ref="A27:A32"/>
    <mergeCell ref="B27:B32"/>
    <mergeCell ref="D27:D29"/>
    <mergeCell ref="G27:H27"/>
    <mergeCell ref="D30:D32"/>
    <mergeCell ref="G30:H30"/>
    <mergeCell ref="G22:H22"/>
    <mergeCell ref="A23:A26"/>
    <mergeCell ref="B23:B26"/>
    <mergeCell ref="D23:D26"/>
    <mergeCell ref="G23:H23"/>
    <mergeCell ref="G24:H24"/>
    <mergeCell ref="G25:H25"/>
    <mergeCell ref="G26:H26"/>
    <mergeCell ref="A41:A44"/>
    <mergeCell ref="B41:B44"/>
    <mergeCell ref="D41:D44"/>
    <mergeCell ref="G41:H41"/>
    <mergeCell ref="A45:A46"/>
    <mergeCell ref="B45:B46"/>
    <mergeCell ref="D45:D46"/>
    <mergeCell ref="G45:H45"/>
    <mergeCell ref="G33:H33"/>
    <mergeCell ref="G34:H34"/>
    <mergeCell ref="G35:H35"/>
    <mergeCell ref="G36:H36"/>
    <mergeCell ref="A39:A40"/>
    <mergeCell ref="B39:B40"/>
    <mergeCell ref="D39:D40"/>
    <mergeCell ref="G39:H39"/>
    <mergeCell ref="G40:H40"/>
    <mergeCell ref="F47:H47"/>
    <mergeCell ref="F48:H48"/>
    <mergeCell ref="F49:G49"/>
    <mergeCell ref="F50:H50"/>
    <mergeCell ref="A52:A53"/>
    <mergeCell ref="B52:B53"/>
    <mergeCell ref="C52:C53"/>
    <mergeCell ref="D52:D53"/>
    <mergeCell ref="E52:E53"/>
    <mergeCell ref="F52:F53"/>
    <mergeCell ref="G52:H53"/>
    <mergeCell ref="I52:M52"/>
    <mergeCell ref="N52:N53"/>
    <mergeCell ref="G54:H54"/>
    <mergeCell ref="G55:H55"/>
    <mergeCell ref="A56:A60"/>
    <mergeCell ref="B56:B60"/>
    <mergeCell ref="D56:D60"/>
    <mergeCell ref="G56:H56"/>
    <mergeCell ref="G57:H57"/>
    <mergeCell ref="G66:H66"/>
    <mergeCell ref="G67:H67"/>
    <mergeCell ref="A68:A69"/>
    <mergeCell ref="B68:B69"/>
    <mergeCell ref="D68:D69"/>
    <mergeCell ref="G68:H68"/>
    <mergeCell ref="G69:H69"/>
    <mergeCell ref="A61:A62"/>
    <mergeCell ref="B61:B62"/>
    <mergeCell ref="D61:D62"/>
    <mergeCell ref="G61:H61"/>
    <mergeCell ref="G62:H62"/>
    <mergeCell ref="A63:A65"/>
    <mergeCell ref="B63:B65"/>
    <mergeCell ref="D63:D65"/>
    <mergeCell ref="G63:H63"/>
    <mergeCell ref="G78:H78"/>
    <mergeCell ref="D80:D81"/>
    <mergeCell ref="D82:D83"/>
    <mergeCell ref="G82:H82"/>
    <mergeCell ref="G83:H83"/>
    <mergeCell ref="G85:H85"/>
    <mergeCell ref="A70:A75"/>
    <mergeCell ref="B70:B75"/>
    <mergeCell ref="D70:D72"/>
    <mergeCell ref="G70:H70"/>
    <mergeCell ref="D73:D75"/>
    <mergeCell ref="A76:A84"/>
    <mergeCell ref="B76:B84"/>
    <mergeCell ref="G76:H76"/>
    <mergeCell ref="D77:D79"/>
    <mergeCell ref="G77:H77"/>
    <mergeCell ref="A90:A91"/>
    <mergeCell ref="B90:B91"/>
    <mergeCell ref="D90:D91"/>
    <mergeCell ref="F92:H92"/>
    <mergeCell ref="F93:H93"/>
    <mergeCell ref="F94:G94"/>
    <mergeCell ref="A86:A87"/>
    <mergeCell ref="B86:B87"/>
    <mergeCell ref="G86:H86"/>
    <mergeCell ref="G87:H87"/>
    <mergeCell ref="A88:A89"/>
    <mergeCell ref="B88:B89"/>
    <mergeCell ref="D88:D89"/>
    <mergeCell ref="G88:H88"/>
    <mergeCell ref="I97:M97"/>
    <mergeCell ref="N97:N98"/>
    <mergeCell ref="G99:H99"/>
    <mergeCell ref="G100:H100"/>
    <mergeCell ref="A102:A103"/>
    <mergeCell ref="B102:B103"/>
    <mergeCell ref="D102:D103"/>
    <mergeCell ref="G102:H102"/>
    <mergeCell ref="F95:H95"/>
    <mergeCell ref="A97:A98"/>
    <mergeCell ref="B97:B98"/>
    <mergeCell ref="C97:C98"/>
    <mergeCell ref="D97:D98"/>
    <mergeCell ref="E97:E98"/>
    <mergeCell ref="F97:F98"/>
    <mergeCell ref="G97:H98"/>
    <mergeCell ref="A111:A112"/>
    <mergeCell ref="B111:B112"/>
    <mergeCell ref="D111:D112"/>
    <mergeCell ref="G111:H111"/>
    <mergeCell ref="A113:A115"/>
    <mergeCell ref="B113:B115"/>
    <mergeCell ref="D113:D115"/>
    <mergeCell ref="G113:H113"/>
    <mergeCell ref="A104:A107"/>
    <mergeCell ref="B104:B107"/>
    <mergeCell ref="C104:C105"/>
    <mergeCell ref="D104:D105"/>
    <mergeCell ref="G104:H104"/>
    <mergeCell ref="A108:A110"/>
    <mergeCell ref="B108:B110"/>
    <mergeCell ref="G108:H108"/>
    <mergeCell ref="A116:A117"/>
    <mergeCell ref="B116:B117"/>
    <mergeCell ref="D116:D117"/>
    <mergeCell ref="G116:H116"/>
    <mergeCell ref="G117:H117"/>
    <mergeCell ref="A118:A120"/>
    <mergeCell ref="B118:B120"/>
    <mergeCell ref="D118:D120"/>
    <mergeCell ref="G118:H118"/>
    <mergeCell ref="A129:A132"/>
    <mergeCell ref="B129:B132"/>
    <mergeCell ref="D129:D132"/>
    <mergeCell ref="G129:H129"/>
    <mergeCell ref="G130:H130"/>
    <mergeCell ref="F133:H133"/>
    <mergeCell ref="A121:A125"/>
    <mergeCell ref="B121:B125"/>
    <mergeCell ref="D121:D125"/>
    <mergeCell ref="G121:H121"/>
    <mergeCell ref="G126:H126"/>
    <mergeCell ref="A127:A128"/>
    <mergeCell ref="B127:B128"/>
    <mergeCell ref="D127:D128"/>
    <mergeCell ref="G127:H127"/>
    <mergeCell ref="F134:H134"/>
    <mergeCell ref="F135:G135"/>
    <mergeCell ref="F136:H136"/>
    <mergeCell ref="A138:A139"/>
    <mergeCell ref="B138:B139"/>
    <mergeCell ref="C138:C139"/>
    <mergeCell ref="D138:D139"/>
    <mergeCell ref="E138:E139"/>
    <mergeCell ref="F138:F139"/>
    <mergeCell ref="G138:H139"/>
    <mergeCell ref="I138:M138"/>
    <mergeCell ref="N138:N139"/>
    <mergeCell ref="G140:H140"/>
    <mergeCell ref="G141:H141"/>
    <mergeCell ref="G142:H142"/>
    <mergeCell ref="A143:A144"/>
    <mergeCell ref="B143:B144"/>
    <mergeCell ref="C143:C144"/>
    <mergeCell ref="D143:D144"/>
    <mergeCell ref="G143:H143"/>
    <mergeCell ref="G145:H145"/>
    <mergeCell ref="A146:A148"/>
    <mergeCell ref="B146:B148"/>
    <mergeCell ref="D146:D148"/>
    <mergeCell ref="G146:H146"/>
    <mergeCell ref="A149:A151"/>
    <mergeCell ref="B149:B151"/>
    <mergeCell ref="D149:D151"/>
    <mergeCell ref="G149:H149"/>
    <mergeCell ref="G150:H150"/>
    <mergeCell ref="A152:A153"/>
    <mergeCell ref="B152:B153"/>
    <mergeCell ref="D152:D153"/>
    <mergeCell ref="G152:H152"/>
    <mergeCell ref="G153:H153"/>
    <mergeCell ref="A154:A155"/>
    <mergeCell ref="B154:B155"/>
    <mergeCell ref="D154:D155"/>
    <mergeCell ref="G154:H154"/>
    <mergeCell ref="I162:M162"/>
    <mergeCell ref="N162:N163"/>
    <mergeCell ref="G164:H164"/>
    <mergeCell ref="G165:H165"/>
    <mergeCell ref="G156:H156"/>
    <mergeCell ref="F157:H157"/>
    <mergeCell ref="F158:H158"/>
    <mergeCell ref="F159:G159"/>
    <mergeCell ref="F160:H160"/>
    <mergeCell ref="A166:A167"/>
    <mergeCell ref="B166:B167"/>
    <mergeCell ref="D166:D167"/>
    <mergeCell ref="G166:H166"/>
    <mergeCell ref="A168:A169"/>
    <mergeCell ref="B168:B169"/>
    <mergeCell ref="D168:D169"/>
    <mergeCell ref="G168:H168"/>
    <mergeCell ref="F162:F163"/>
    <mergeCell ref="G162:H163"/>
    <mergeCell ref="A162:A163"/>
    <mergeCell ref="B162:B163"/>
    <mergeCell ref="C162:C163"/>
    <mergeCell ref="D162:D163"/>
    <mergeCell ref="E162:E163"/>
    <mergeCell ref="G170:H170"/>
    <mergeCell ref="G171:H171"/>
    <mergeCell ref="G172:H172"/>
    <mergeCell ref="G173:H173"/>
    <mergeCell ref="G174:H174"/>
    <mergeCell ref="A175:A177"/>
    <mergeCell ref="B175:B177"/>
    <mergeCell ref="D175:D177"/>
    <mergeCell ref="G175:H175"/>
    <mergeCell ref="G176:H176"/>
    <mergeCell ref="G183:H184"/>
    <mergeCell ref="I183:M183"/>
    <mergeCell ref="N183:N184"/>
    <mergeCell ref="G185:H185"/>
    <mergeCell ref="G186:H186"/>
    <mergeCell ref="A188:A189"/>
    <mergeCell ref="B188:B189"/>
    <mergeCell ref="D188:D189"/>
    <mergeCell ref="F178:H178"/>
    <mergeCell ref="F179:H179"/>
    <mergeCell ref="F180:G180"/>
    <mergeCell ref="F181:H181"/>
    <mergeCell ref="A183:A184"/>
    <mergeCell ref="B183:B184"/>
    <mergeCell ref="C183:C184"/>
    <mergeCell ref="D183:D184"/>
    <mergeCell ref="E183:E184"/>
    <mergeCell ref="F183:F184"/>
    <mergeCell ref="A190:A191"/>
    <mergeCell ref="B190:B191"/>
    <mergeCell ref="D190:D191"/>
    <mergeCell ref="G190:H190"/>
    <mergeCell ref="A192:A195"/>
    <mergeCell ref="B192:B195"/>
    <mergeCell ref="D192:D195"/>
    <mergeCell ref="G192:H192"/>
    <mergeCell ref="G193:H193"/>
    <mergeCell ref="G195:H195"/>
    <mergeCell ref="G202:H202"/>
    <mergeCell ref="A203:A205"/>
    <mergeCell ref="B203:B205"/>
    <mergeCell ref="D203:D204"/>
    <mergeCell ref="G203:H203"/>
    <mergeCell ref="G205:H205"/>
    <mergeCell ref="G196:H196"/>
    <mergeCell ref="A197:A201"/>
    <mergeCell ref="B197:B201"/>
    <mergeCell ref="G197:H197"/>
    <mergeCell ref="G198:H198"/>
    <mergeCell ref="G199:H199"/>
    <mergeCell ref="G201:H201"/>
    <mergeCell ref="A206:A207"/>
    <mergeCell ref="B206:B207"/>
    <mergeCell ref="D206:D207"/>
    <mergeCell ref="G206:H206"/>
    <mergeCell ref="A208:A209"/>
    <mergeCell ref="B208:B209"/>
    <mergeCell ref="D208:D209"/>
    <mergeCell ref="G208:H208"/>
    <mergeCell ref="G209:H209"/>
    <mergeCell ref="I217:M217"/>
    <mergeCell ref="N217:N218"/>
    <mergeCell ref="G219:H219"/>
    <mergeCell ref="G211:H211"/>
    <mergeCell ref="F212:H212"/>
    <mergeCell ref="F213:H213"/>
    <mergeCell ref="F214:G214"/>
    <mergeCell ref="F215:H215"/>
    <mergeCell ref="A217:A218"/>
    <mergeCell ref="B217:B218"/>
    <mergeCell ref="C217:C218"/>
    <mergeCell ref="D217:D218"/>
    <mergeCell ref="E217:E218"/>
    <mergeCell ref="F217:F218"/>
    <mergeCell ref="G217:H218"/>
  </mergeCells>
  <dataValidations count="10">
    <dataValidation type="list" allowBlank="1" showInputMessage="1" showErrorMessage="1" sqref="G142:H142" xr:uid="{09A69FC0-9F9D-4542-B40C-16090C312FB5}">
      <formula1>"0,1,2,3,4,5,6"</formula1>
    </dataValidation>
    <dataValidation type="list" allowBlank="1" showInputMessage="1" showErrorMessage="1" sqref="G170:H174" xr:uid="{15F68F88-CE52-4034-ABFD-0B120DEF63B2}">
      <formula1>"0,1,"</formula1>
    </dataValidation>
    <dataValidation type="list" allowBlank="1" showInputMessage="1" showErrorMessage="1" sqref="G144 G151 G150:H150" xr:uid="{B7A8CA62-468C-4BE9-A240-17922EB30D90}">
      <formula1>"0,1,2,3,4,5"</formula1>
    </dataValidation>
    <dataValidation type="list" allowBlank="1" showInputMessage="1" showErrorMessage="1" sqref="G220" xr:uid="{87DEB505-754B-4BA5-BAF5-E18264191C1E}">
      <formula1>"0,1,2,3,4,5,6,7,8,9,10"</formula1>
    </dataValidation>
    <dataValidation type="list" allowBlank="1" showInputMessage="1" showErrorMessage="1" sqref="G166:H166 G101 G203:H203 G145:H145" xr:uid="{2FD5004C-A9AB-4743-99F0-B05F84348C74}">
      <formula1>"0,1,2,3"</formula1>
    </dataValidation>
    <dataValidation type="list" allowBlank="1" showInputMessage="1" showErrorMessage="1" sqref="G63:H63 G88:H88 G19:H19 G121:H121 G84 G168:H168 G206:H206 G156:H156 G210 G80" xr:uid="{187F8552-59DE-4C01-B0D0-696420A01BC1}">
      <formula1>"0,1,2"</formula1>
    </dataValidation>
    <dataValidation type="list" allowBlank="1" showInputMessage="1" showErrorMessage="1" sqref="G105:G107 G108:H108 G109:G110 G111:H111 G112 G113:H113 G114:G115 G9:H9 G28:G29 G30:H30 G31:G32 G46 G37:G38 G39:H41 G155 G10:G13 G116:H118 G119:G120 G14:H18 G207 G167 G56:H57 G58:G60 G61:H62 G64:G65 H78 G82:H83 G81 G33:H36 G85:H87 G149:H149 G122:G125 G126:H127 G128 G129:H130 G131:G132 G208:H209 G211:H211 G169 G177 G102:H102 G103 G104:H104 G187:G189 G190:H190 G191 G194 G195:H199 G200 G201:H202 G204 G205:H205 G146:H146 G147:G148 G89:G91 G152:H154 G42:G44 G45:H45 G66:H70 G71:G79 G192:H193 G20:H27 G175:H175 G176:H176" xr:uid="{14E1D956-97BC-4E21-B5F4-A6F696792E54}">
      <formula1>"0,1"</formula1>
    </dataValidation>
    <dataValidation type="list" allowBlank="1" showInputMessage="1" showErrorMessage="1" sqref="F165:F177 F100:F132 F220 F141:F156 F186:F211" xr:uid="{E2440528-1F58-4747-887E-9F0D47DE0E8A}">
      <formula1>"Y,N"</formula1>
    </dataValidation>
    <dataValidation type="list" allowBlank="1" showInputMessage="1" showErrorMessage="1" sqref="F6:F46 F77:F91 F55:F75" xr:uid="{1A8A47E4-A01C-43D8-99AC-2F64457ECE33}">
      <formula1>"Y, N"</formula1>
    </dataValidation>
    <dataValidation type="list" allowBlank="1" showInputMessage="1" showErrorMessage="1" sqref="G143:H143" xr:uid="{649D0F21-A339-4D27-874C-48333B1AAF4A}">
      <formula1>"0,0.5,1,2,3,4,5,6,7,8,9,10"</formula1>
    </dataValidation>
  </dataValidations>
  <pageMargins left="0.43307086614173229" right="0.23622047244094491" top="0.55118110236220474" bottom="0.55118110236220474" header="0.31496062992125984" footer="0.31496062992125984"/>
  <pageSetup paperSize="9" scale="55" fitToHeight="0" orientation="portrait" r:id="rId1"/>
  <rowBreaks count="8" manualBreakCount="8">
    <brk id="50" max="16383" man="1"/>
    <brk id="75" max="16383" man="1"/>
    <brk id="96" max="16383" man="1"/>
    <brk id="112" max="16383" man="1"/>
    <brk id="136" max="16383" man="1"/>
    <brk id="160" max="16383" man="1"/>
    <brk id="181" max="16383" man="1"/>
    <brk id="205" max="16383"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9AB79-06D0-4925-8CD7-52BA70ECDD20}">
  <sheetPr codeName="Sheet5"/>
  <dimension ref="A1:G28"/>
  <sheetViews>
    <sheetView zoomScaleNormal="100" zoomScaleSheetLayoutView="100" workbookViewId="0">
      <selection activeCell="K4" sqref="K4"/>
    </sheetView>
  </sheetViews>
  <sheetFormatPr defaultColWidth="9.140625" defaultRowHeight="12.75"/>
  <cols>
    <col min="1" max="1" width="51" style="122" customWidth="1"/>
    <col min="2" max="4" width="14.7109375" style="122" customWidth="1"/>
    <col min="5" max="5" width="14.7109375" style="137" customWidth="1"/>
    <col min="6" max="6" width="19.140625" style="122" customWidth="1"/>
    <col min="7" max="7" width="9.140625" style="122" hidden="1" customWidth="1"/>
    <col min="8" max="8" width="0" style="122" hidden="1" customWidth="1"/>
    <col min="9" max="16384" width="9.140625" style="122"/>
  </cols>
  <sheetData>
    <row r="1" spans="1:7">
      <c r="A1" s="120"/>
      <c r="B1" s="121"/>
      <c r="C1" s="121"/>
      <c r="D1" s="121"/>
      <c r="E1" s="70"/>
      <c r="F1" s="121"/>
    </row>
    <row r="3" spans="1:7" ht="38.25" customHeight="1">
      <c r="A3" s="123" t="s">
        <v>22</v>
      </c>
      <c r="B3" s="124" t="s">
        <v>492</v>
      </c>
      <c r="C3" s="125" t="s">
        <v>493</v>
      </c>
      <c r="D3" s="124" t="s">
        <v>494</v>
      </c>
      <c r="E3" s="124" t="s">
        <v>495</v>
      </c>
      <c r="F3" s="124" t="s">
        <v>496</v>
      </c>
      <c r="G3" s="122" t="s">
        <v>497</v>
      </c>
    </row>
    <row r="4" spans="1:7" ht="21" customHeight="1">
      <c r="A4" s="126" t="str">
        <f>'Credit Checklist'!A5</f>
        <v>Integrated Design &amp; Construction Management (IDCM)</v>
      </c>
      <c r="B4" s="127">
        <f>'Credit Checklist'!F47</f>
        <v>25</v>
      </c>
      <c r="C4" s="128" t="str">
        <f>IF('Credit Checklist'!F48=" "," ",'Credit Checklist'!F48&amp;"+"&amp;'Credit Checklist'!F49&amp;"B")</f>
        <v>0+0B</v>
      </c>
      <c r="D4" s="129">
        <f>'Credit Checklist'!F50</f>
        <v>0</v>
      </c>
      <c r="E4" s="130">
        <v>0.18</v>
      </c>
      <c r="F4" s="131">
        <f t="shared" ref="F4:F9" si="0">IF(D4=" ", " ",D4*E4)</f>
        <v>0</v>
      </c>
      <c r="G4" s="122">
        <f>IF(AND(D4&gt;=20%,D4&gt;=10%),0,1)</f>
        <v>1</v>
      </c>
    </row>
    <row r="5" spans="1:7" ht="21" customHeight="1">
      <c r="A5" s="126" t="str">
        <f>'Credit Checklist'!A54</f>
        <v>Sustainable Site (SS)</v>
      </c>
      <c r="B5" s="127">
        <f>'Credit Checklist'!F92</f>
        <v>21</v>
      </c>
      <c r="C5" s="128" t="str">
        <f>IF('Credit Checklist'!F93=" "," ",'Credit Checklist'!F93&amp;"+"&amp;'Credit Checklist'!F94&amp;"B")</f>
        <v>0+0B</v>
      </c>
      <c r="D5" s="129">
        <f>'Credit Checklist'!F95</f>
        <v>0</v>
      </c>
      <c r="E5" s="130">
        <v>0.15</v>
      </c>
      <c r="F5" s="131">
        <f t="shared" si="0"/>
        <v>0</v>
      </c>
      <c r="G5" s="122">
        <f t="shared" ref="G5:G8" si="1">IF(AND(D5&gt;=20%,D5&gt;=10%),0,1)</f>
        <v>1</v>
      </c>
    </row>
    <row r="6" spans="1:7" ht="21" customHeight="1">
      <c r="A6" s="126" t="str">
        <f>'Credit Checklist'!A99</f>
        <v>Materials and Waste (MW)</v>
      </c>
      <c r="B6" s="127">
        <f>'Credit Checklist'!F133</f>
        <v>14</v>
      </c>
      <c r="C6" s="128" t="str">
        <f>IF('Credit Checklist'!F134=" "," ",'Credit Checklist'!F134&amp;"+"&amp;'Credit Checklist'!F135&amp;"B")</f>
        <v>0+0B</v>
      </c>
      <c r="D6" s="129">
        <f>'Credit Checklist'!F136</f>
        <v>0</v>
      </c>
      <c r="E6" s="130">
        <v>0.09</v>
      </c>
      <c r="F6" s="131">
        <f t="shared" si="0"/>
        <v>0</v>
      </c>
      <c r="G6" s="122">
        <f t="shared" si="1"/>
        <v>1</v>
      </c>
    </row>
    <row r="7" spans="1:7" ht="21" customHeight="1">
      <c r="A7" s="126" t="str">
        <f>'Credit Checklist'!A140</f>
        <v>Energy Use (EU)</v>
      </c>
      <c r="B7" s="127">
        <f>'Credit Checklist'!F157</f>
        <v>31</v>
      </c>
      <c r="C7" s="128" t="str">
        <f>IF('Credit Checklist'!F158=" "," ",'Credit Checklist'!F158&amp;"+"&amp;'Credit Checklist'!F159&amp;"B")</f>
        <v>0+0B</v>
      </c>
      <c r="D7" s="129">
        <f>'Credit Checklist'!F160</f>
        <v>0</v>
      </c>
      <c r="E7" s="130">
        <v>0.28999999999999998</v>
      </c>
      <c r="F7" s="131">
        <f t="shared" si="0"/>
        <v>0</v>
      </c>
      <c r="G7" s="122">
        <f t="shared" si="1"/>
        <v>1</v>
      </c>
    </row>
    <row r="8" spans="1:7" ht="21" customHeight="1">
      <c r="A8" s="126" t="str">
        <f>'Credit Checklist'!A164</f>
        <v>Water Use (WU)</v>
      </c>
      <c r="B8" s="127">
        <f>'Credit Checklist'!F178</f>
        <v>12</v>
      </c>
      <c r="C8" s="128" t="str">
        <f>IF('Credit Checklist'!F179=" "," ",'Credit Checklist'!F179&amp;"+"&amp;'Credit Checklist'!F180&amp;"B")</f>
        <v>0+0B</v>
      </c>
      <c r="D8" s="129">
        <f>'Credit Checklist'!F181</f>
        <v>0</v>
      </c>
      <c r="E8" s="130">
        <v>7.0000000000000007E-2</v>
      </c>
      <c r="F8" s="131">
        <f t="shared" si="0"/>
        <v>0</v>
      </c>
      <c r="G8" s="122">
        <f t="shared" si="1"/>
        <v>1</v>
      </c>
    </row>
    <row r="9" spans="1:7" ht="21" customHeight="1">
      <c r="A9" s="126" t="str">
        <f>'Credit Checklist'!A185</f>
        <v>Health and Wellbeing (HWB)</v>
      </c>
      <c r="B9" s="127">
        <f>'Credit Checklist'!F212</f>
        <v>19</v>
      </c>
      <c r="C9" s="128" t="str">
        <f>IF('Credit Checklist'!F213=" "," ",'Credit Checklist'!F213&amp;"+"&amp;'Credit Checklist'!F214&amp;"B")</f>
        <v>0+0B</v>
      </c>
      <c r="D9" s="129">
        <f>'Credit Checklist'!F215</f>
        <v>0</v>
      </c>
      <c r="E9" s="130">
        <v>0.22</v>
      </c>
      <c r="F9" s="131">
        <f t="shared" si="0"/>
        <v>0</v>
      </c>
      <c r="G9" s="122">
        <f>IF(AND(D9&gt;=20%,D9&gt;=10%),0,1)</f>
        <v>1</v>
      </c>
    </row>
    <row r="10" spans="1:7" ht="21" customHeight="1">
      <c r="A10" s="126" t="str">
        <f>'Credit Checklist'!A219</f>
        <v>Innovations and Additions (IA)</v>
      </c>
      <c r="B10" s="132"/>
      <c r="C10" s="128" t="str">
        <f>IF('Credit Checklist'!G220=0, " ", 'Credit Checklist'!G220)</f>
        <v xml:space="preserve"> </v>
      </c>
      <c r="D10" s="132"/>
      <c r="E10" s="133"/>
      <c r="F10" s="134" t="str">
        <f>IF(C10=" ", " ", C10/100)</f>
        <v xml:space="preserve"> </v>
      </c>
    </row>
    <row r="11" spans="1:7" ht="24.75" customHeight="1">
      <c r="A11" s="194" t="s">
        <v>498</v>
      </c>
      <c r="B11" s="195"/>
      <c r="C11" s="195"/>
      <c r="D11" s="195"/>
      <c r="E11" s="196"/>
      <c r="F11" s="135" t="str">
        <f>IF(SUM(F4:F10)=0, " ", SUM(F4:F10))</f>
        <v xml:space="preserve"> </v>
      </c>
      <c r="G11" s="122">
        <f>SUM(G4:G9)</f>
        <v>6</v>
      </c>
    </row>
    <row r="12" spans="1:7" ht="42.75" customHeight="1">
      <c r="A12" s="194" t="s">
        <v>36</v>
      </c>
      <c r="B12" s="195"/>
      <c r="C12" s="195"/>
      <c r="D12" s="195"/>
      <c r="E12" s="196"/>
      <c r="F12" s="136" t="str">
        <f>IF(F11=" "," ",IF(G11&gt;0,"Prerequisite Achieved",IF(OR(F11&gt;0.75,F11=0.75),"Platinum",IF(OR(F11&gt;0.65,F11=0.65),"Gold",IF(OR(F11&gt;0.55,F11=0.55),"Silver",IF(OR(F11&gt;0.4,F11=0.4),"Bronze",IF(OR(F11&gt;0.2,F11=0.2),"Prerequisite Achieved","c")))))))</f>
        <v xml:space="preserve"> </v>
      </c>
    </row>
    <row r="28" spans="6:6">
      <c r="F28" s="122" t="s">
        <v>499</v>
      </c>
    </row>
  </sheetData>
  <sheetProtection algorithmName="SHA-512" hashValue="J94K6PQoUWykASOXj+dSWNotXt/Fd6wGhzu+JxUb2S3/NXpBysv8dDKlpef6cD8Rg+uGfC+v0fQJRgsn+Ph6Qw==" saltValue="ZNScsAtQWjy2gJfsSLra4w==" spinCount="100000" sheet="1" objects="1" scenarios="1"/>
  <mergeCells count="2">
    <mergeCell ref="A11:E11"/>
    <mergeCell ref="A12:E12"/>
  </mergeCells>
  <conditionalFormatting sqref="F11">
    <cfRule type="cellIs" dxfId="9" priority="9" operator="lessThan">
      <formula>0.4</formula>
    </cfRule>
  </conditionalFormatting>
  <conditionalFormatting sqref="F12">
    <cfRule type="containsText" dxfId="8" priority="3" operator="containsText" text="Prerequisite Achieved">
      <formula>NOT(ISERROR(SEARCH("Prerequisite Achieved",F12)))</formula>
    </cfRule>
    <cfRule type="containsText" dxfId="7" priority="4" operator="containsText" text="Platinum">
      <formula>NOT(ISERROR(SEARCH("Platinum",F12)))</formula>
    </cfRule>
    <cfRule type="containsText" dxfId="6" priority="5" operator="containsText" text="Gold">
      <formula>NOT(ISERROR(SEARCH("Gold",F12)))</formula>
    </cfRule>
    <cfRule type="containsText" dxfId="5" priority="6" operator="containsText" text="Silver">
      <formula>NOT(ISERROR(SEARCH("Silver",F12)))</formula>
    </cfRule>
    <cfRule type="containsText" dxfId="4" priority="7" operator="containsText" text="Bronze">
      <formula>NOT(ISERROR(SEARCH("Bronze",F12)))</formula>
    </cfRule>
    <cfRule type="containsText" dxfId="3" priority="8" operator="containsText" text="Certified">
      <formula>NOT(ISERROR(SEARCH("Certified",F12)))</formula>
    </cfRule>
  </conditionalFormatting>
  <conditionalFormatting sqref="D4:D9">
    <cfRule type="cellIs" dxfId="2" priority="1" operator="lessThan">
      <formula>0.2</formula>
    </cfRule>
    <cfRule type="cellIs" dxfId="1" priority="2" operator="lessThan">
      <formula>0.2</formula>
    </cfRule>
  </conditionalFormatting>
  <pageMargins left="0.51181102362204722" right="0.51181102362204722" top="0.55118110236220474" bottom="0.55118110236220474"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L23"/>
  <sheetViews>
    <sheetView view="pageBreakPreview" zoomScale="85" zoomScaleNormal="100" zoomScaleSheetLayoutView="85" workbookViewId="0">
      <selection activeCell="D28" sqref="D28"/>
    </sheetView>
  </sheetViews>
  <sheetFormatPr defaultRowHeight="15"/>
  <cols>
    <col min="1" max="1" width="3.42578125" customWidth="1"/>
    <col min="2" max="2" width="27.7109375" bestFit="1" customWidth="1"/>
    <col min="3" max="3" width="17.42578125" bestFit="1" customWidth="1"/>
    <col min="4" max="4" width="16.140625" bestFit="1" customWidth="1"/>
    <col min="5" max="5" width="20.5703125" bestFit="1" customWidth="1"/>
    <col min="6" max="6" width="22" bestFit="1" customWidth="1"/>
    <col min="7" max="7" width="24.140625" bestFit="1" customWidth="1"/>
    <col min="8" max="8" width="19.5703125" bestFit="1" customWidth="1"/>
    <col min="10" max="10" width="9.140625" hidden="1" customWidth="1"/>
    <col min="11" max="11" width="8.42578125" hidden="1" customWidth="1"/>
    <col min="12" max="12" width="0" hidden="1" customWidth="1"/>
  </cols>
  <sheetData>
    <row r="1" spans="2:12">
      <c r="B1" s="2" t="s">
        <v>59</v>
      </c>
    </row>
    <row r="2" spans="2:12">
      <c r="B2" s="37" t="s">
        <v>22</v>
      </c>
      <c r="C2" s="12" t="s">
        <v>29</v>
      </c>
      <c r="D2" s="12" t="s">
        <v>30</v>
      </c>
      <c r="E2" s="12" t="s">
        <v>31</v>
      </c>
      <c r="F2" s="38" t="s">
        <v>33</v>
      </c>
      <c r="G2" s="38" t="s">
        <v>34</v>
      </c>
      <c r="H2" s="23" t="s">
        <v>35</v>
      </c>
    </row>
    <row r="3" spans="2:12">
      <c r="B3" s="20" t="s">
        <v>0</v>
      </c>
      <c r="C3" s="4" t="e">
        <f>#REF!</f>
        <v>#REF!</v>
      </c>
      <c r="D3" s="4" t="e">
        <f>#REF!</f>
        <v>#REF!</v>
      </c>
      <c r="E3" s="9" t="e">
        <f>IF(C3&gt;0,IF(D3&gt;0,(D3/C3),"NA"),"NA")</f>
        <v>#REF!</v>
      </c>
      <c r="F3" s="17">
        <v>0.25</v>
      </c>
      <c r="G3" s="15" t="e">
        <f>IF(E3&lt;&gt;"NA",E3*F3*100,"NA")</f>
        <v>#REF!</v>
      </c>
      <c r="H3" s="25" t="e">
        <f>IF(E3="NA","NA",IF(E3&gt;=0.7,"Platinum",IF(E3&gt;=0.6,"Gold",IF(E3&gt;=0.5,"Silver",IF(E3&gt;=0.4,"Bronze","Unclassified")))))</f>
        <v>#REF!</v>
      </c>
      <c r="K3" t="e">
        <f>IF(H3="NA",1,IF(H3="Platinum",5,IF(H3="Gold",4,IF(H3="Silver",3,IF(H3="Bronze",2,1)))))</f>
        <v>#REF!</v>
      </c>
      <c r="L3" t="e">
        <f>IF(COUNTIF(#REF!,"Blank")&gt;0,"Blank","OK")</f>
        <v>#REF!</v>
      </c>
    </row>
    <row r="4" spans="2:12">
      <c r="B4" s="21" t="s">
        <v>38</v>
      </c>
      <c r="C4" s="5" t="e">
        <f>#REF!</f>
        <v>#REF!</v>
      </c>
      <c r="D4" s="5" t="e">
        <f>#REF!</f>
        <v>#REF!</v>
      </c>
      <c r="E4" s="9" t="e">
        <f>IF(C4&gt;0,IF(D4&gt;0,(D4/C4),"NA"),"NA")</f>
        <v>#REF!</v>
      </c>
      <c r="F4" s="18">
        <v>0.08</v>
      </c>
      <c r="G4" s="14" t="e">
        <f>IF(E4&lt;&gt;"NA",E4*F4*100,"NA")</f>
        <v>#REF!</v>
      </c>
      <c r="H4" s="5"/>
      <c r="L4" t="e">
        <f>IF(COUNTIF(#REF!,"Blank")&gt;0,"Blank","OK")</f>
        <v>#REF!</v>
      </c>
    </row>
    <row r="5" spans="2:12">
      <c r="B5" s="21" t="s">
        <v>2</v>
      </c>
      <c r="C5" s="5" t="e">
        <f>#REF!</f>
        <v>#REF!</v>
      </c>
      <c r="D5" s="5" t="e">
        <f>#REF!</f>
        <v>#REF!</v>
      </c>
      <c r="E5" s="9" t="e">
        <f>IF(C5&gt;0,IF(D5&gt;0,(D5/C5),"NA"),"NA")</f>
        <v>#REF!</v>
      </c>
      <c r="F5" s="18">
        <v>0.35</v>
      </c>
      <c r="G5" s="14" t="e">
        <f>IF(E5&lt;&gt;"NA",E5*F5*100,"NA")</f>
        <v>#REF!</v>
      </c>
      <c r="H5" s="26" t="e">
        <f>IF(E5="NA","NA",IF(E5&gt;=0.7,"Platinum",IF(E5&gt;=0.6,"Gold",IF(E5&gt;=0.5,"Silver",IF(E5&gt;=0.4,"Bronze","Unclassified")))))</f>
        <v>#REF!</v>
      </c>
      <c r="K5" t="e">
        <f>IF(H5="NA",1,IF(H5="Platinum",5,IF(H5="Gold",4,IF(H5="Silver",3,IF(H5="Bronze",2,1)))))</f>
        <v>#REF!</v>
      </c>
      <c r="L5" t="e">
        <f>IF(COUNTIF(#REF!,"Blank")&gt;0,"Blank","OK")</f>
        <v>#REF!</v>
      </c>
    </row>
    <row r="6" spans="2:12">
      <c r="B6" s="21" t="s">
        <v>4</v>
      </c>
      <c r="C6" s="5" t="e">
        <f>#REF!</f>
        <v>#REF!</v>
      </c>
      <c r="D6" s="5" t="e">
        <f>#REF!</f>
        <v>#REF!</v>
      </c>
      <c r="E6" s="9" t="e">
        <f>IF(C6&gt;0,IF(D6&gt;0,(D6/C6),"NA"),"NA")</f>
        <v>#REF!</v>
      </c>
      <c r="F6" s="18">
        <v>0.12</v>
      </c>
      <c r="G6" s="14" t="e">
        <f>IF(E6&lt;&gt;"NA",E6*F6*100,"NA")</f>
        <v>#REF!</v>
      </c>
      <c r="H6" s="5"/>
      <c r="L6" t="e">
        <f>IF(COUNTIF(#REF!,"Blank")&gt;0,"Blank","OK")</f>
        <v>#REF!</v>
      </c>
    </row>
    <row r="7" spans="2:12">
      <c r="B7" s="21" t="s">
        <v>27</v>
      </c>
      <c r="C7" s="5" t="e">
        <f>#REF!</f>
        <v>#REF!</v>
      </c>
      <c r="D7" s="5" t="e">
        <f>#REF!</f>
        <v>#REF!</v>
      </c>
      <c r="E7" s="9" t="e">
        <f>IF(C7&gt;0,IF(D7&gt;0,(D7/C7),"NA"),"NA")</f>
        <v>#REF!</v>
      </c>
      <c r="F7" s="18">
        <v>0.2</v>
      </c>
      <c r="G7" s="14" t="e">
        <f>IF(E7&lt;&gt;"NA",E7*F7*100,"NA")</f>
        <v>#REF!</v>
      </c>
      <c r="H7" s="26" t="e">
        <f>IF(E7="NA","NA",IF(E7&gt;=0.7,"Platinum",IF(E7&gt;=0.6,"Gold",IF(E7&gt;=0.5,"Silver",IF(E7&gt;=0.4,"Bronze","Unclassified")))))</f>
        <v>#REF!</v>
      </c>
      <c r="K7" t="e">
        <f>IF(H7="NA",1,IF(H7="Platinum",5,IF(H7="Gold",4,IF(H7="Silver",3,IF(H7="Bronze",2,1)))))</f>
        <v>#REF!</v>
      </c>
      <c r="L7" t="e">
        <f>IF(COUNTIF(#REF!,"Blank")&gt;0,"Blank","OK")</f>
        <v>#REF!</v>
      </c>
    </row>
    <row r="8" spans="2:12" ht="15" customHeight="1">
      <c r="B8" s="22" t="s">
        <v>28</v>
      </c>
      <c r="C8" s="10"/>
      <c r="D8" s="6" t="e">
        <f>#REF!</f>
        <v>#REF!</v>
      </c>
      <c r="E8" s="11"/>
      <c r="F8" s="19">
        <v>1</v>
      </c>
      <c r="G8" s="16" t="e">
        <f>D8</f>
        <v>#REF!</v>
      </c>
      <c r="H8" s="27" t="e">
        <f>IF(G8="","Unclassified",IF(G8&gt;=3,"Platinum",IF(G8&gt;=2,"Gold",IF(G8&gt;=1,"Silver",IF(G8=0,"Bronze","Unclassified")))))</f>
        <v>#REF!</v>
      </c>
      <c r="K8" t="e">
        <f>IF(H8="NA",1,IF(H8="Platinum",5,IF(H8="Gold",4,IF(H8="Silver",3,IF(H8="Bronze",2,1)))))</f>
        <v>#REF!</v>
      </c>
      <c r="L8" t="str">
        <f>IF(COUNTIF(L3:L7,"Blank")&lt;5,"OK","Blank")</f>
        <v>OK</v>
      </c>
    </row>
    <row r="9" spans="2:12" hidden="1">
      <c r="B9" s="7"/>
      <c r="C9" s="8"/>
      <c r="D9" s="8"/>
      <c r="E9" s="3"/>
      <c r="F9" s="24" t="s">
        <v>37</v>
      </c>
      <c r="G9" s="39" t="e">
        <f>SUM(G3:G8)</f>
        <v>#REF!</v>
      </c>
      <c r="H9" s="28" t="e">
        <f>IF(G9=0,"NA",IF(G9&gt;=75,"Platinum",IF(G9&gt;=65,"Gold",IF(G9&gt;=55,"Silver",IF(G9&gt;=40,"Bronze","Unclassified")))))</f>
        <v>#REF!</v>
      </c>
      <c r="K9" t="e">
        <f>IF(H9="NA",1,IF(H9="Platinum",5,IF(H9="Gold",4,IF(H9="Silver",3,IF(H9="Bronze",2,1)))))</f>
        <v>#REF!</v>
      </c>
      <c r="L9" t="e">
        <f>IF(COUNTIF(#REF!,"Blank")&gt;0,"Blank","OK")</f>
        <v>#REF!</v>
      </c>
    </row>
    <row r="10" spans="2:12">
      <c r="F10" s="40" t="s">
        <v>36</v>
      </c>
      <c r="G10" s="41" t="e">
        <f>+G9</f>
        <v>#REF!</v>
      </c>
      <c r="H10" s="13" t="e">
        <f>IF(J10&lt;&gt;9,"Canot be Assessed",IF(K10=1,"Unclassified",IF(K10=2,"Bronze",IF(K10=3,"Silver",IF(K10=4,"Gold",IF(K10=5,"Platinum","NA"))))))</f>
        <v>#REF!</v>
      </c>
      <c r="J10" t="e">
        <f>COUNTIF(#REF!,"OK")</f>
        <v>#REF!</v>
      </c>
      <c r="K10" t="e">
        <f>MIN(K3:K9)</f>
        <v>#REF!</v>
      </c>
      <c r="L10" t="str">
        <f>IF(COUNTIF(L3:L7,"Blank")&gt;0,"Blank","OK")</f>
        <v>OK</v>
      </c>
    </row>
    <row r="14" spans="2:12">
      <c r="B14" s="2" t="s">
        <v>60</v>
      </c>
    </row>
    <row r="15" spans="2:12" ht="15" customHeight="1">
      <c r="B15" s="42" t="s">
        <v>22</v>
      </c>
      <c r="C15" s="43" t="s">
        <v>29</v>
      </c>
      <c r="D15" s="43" t="s">
        <v>30</v>
      </c>
      <c r="E15" s="43" t="s">
        <v>31</v>
      </c>
      <c r="F15" s="44" t="s">
        <v>33</v>
      </c>
      <c r="G15" s="44" t="s">
        <v>34</v>
      </c>
      <c r="H15" s="45" t="s">
        <v>35</v>
      </c>
    </row>
    <row r="16" spans="2:12">
      <c r="B16" s="20" t="s">
        <v>0</v>
      </c>
      <c r="C16" s="4" t="e">
        <f>#REF!</f>
        <v>#REF!</v>
      </c>
      <c r="D16" s="4" t="e">
        <f>#REF!</f>
        <v>#REF!</v>
      </c>
      <c r="E16" s="9" t="e">
        <f>IF(C16&gt;0,IF(D16&gt;0,(D16/C16),"NA"),"NA")</f>
        <v>#REF!</v>
      </c>
      <c r="F16" s="17">
        <v>0.25</v>
      </c>
      <c r="G16" s="15" t="e">
        <f>IF(E16&lt;&gt;"NA",E16*F16*100,"NA")</f>
        <v>#REF!</v>
      </c>
      <c r="H16" s="25" t="e">
        <f>IF(E16="NA","NA",IF(E16&gt;=0.7,"Platinum",IF(E16&gt;=0.6,"Gold",IF(E16&gt;=0.5,"Silver",IF(E16&gt;=0.4,"Bronze","Unclassified")))))</f>
        <v>#REF!</v>
      </c>
      <c r="K16" t="e">
        <f>IF(H16="NA",1,IF(H16="Platinum",5,IF(H16="Gold",4,IF(H16="Silver",3,IF(H16="Bronze",2,1)))))</f>
        <v>#REF!</v>
      </c>
      <c r="L16" t="e">
        <f>IF(COUNTIF(#REF!,"Blank")&gt;0,"Blank","OK")</f>
        <v>#REF!</v>
      </c>
    </row>
    <row r="17" spans="2:12">
      <c r="B17" s="21" t="s">
        <v>38</v>
      </c>
      <c r="C17" s="5" t="e">
        <f>#REF!</f>
        <v>#REF!</v>
      </c>
      <c r="D17" s="5" t="e">
        <f>#REF!</f>
        <v>#REF!</v>
      </c>
      <c r="E17" s="9" t="e">
        <f>IF(C17&gt;0,IF(D17&gt;0,(D17/C17),"NA"),"NA")</f>
        <v>#REF!</v>
      </c>
      <c r="F17" s="18">
        <v>0.08</v>
      </c>
      <c r="G17" s="14" t="e">
        <f>IF(E17&lt;&gt;"NA",E17*F17*100,"NA")</f>
        <v>#REF!</v>
      </c>
      <c r="H17" s="5"/>
      <c r="L17" t="e">
        <f>IF(COUNTIF(#REF!,"Blank")&gt;0,"Blank","OK")</f>
        <v>#REF!</v>
      </c>
    </row>
    <row r="18" spans="2:12">
      <c r="B18" s="21" t="s">
        <v>2</v>
      </c>
      <c r="C18" s="5" t="e">
        <f>#REF!</f>
        <v>#REF!</v>
      </c>
      <c r="D18" s="5" t="e">
        <f>#REF!</f>
        <v>#REF!</v>
      </c>
      <c r="E18" s="9" t="e">
        <f>IF(C18&gt;0,IF(D18&gt;0,(D18/C18),"NA"),"NA")</f>
        <v>#REF!</v>
      </c>
      <c r="F18" s="18">
        <v>0.35</v>
      </c>
      <c r="G18" s="14" t="e">
        <f>IF(E18&lt;&gt;"NA",E18*F18*100,"NA")</f>
        <v>#REF!</v>
      </c>
      <c r="H18" s="26" t="e">
        <f>IF(E18="NA","NA",IF(E18&gt;=0.7,"Platinum",IF(E18&gt;=0.6,"Gold",IF(E18&gt;=0.5,"Silver",IF(E18&gt;=0.4,"Bronze","Unclassified")))))</f>
        <v>#REF!</v>
      </c>
      <c r="K18" t="e">
        <f>IF(H18="NA",1,IF(H18="Platinum",5,IF(H18="Gold",4,IF(H18="Silver",3,IF(H18="Bronze",2,1)))))</f>
        <v>#REF!</v>
      </c>
      <c r="L18" t="e">
        <f>IF(COUNTIF(#REF!,"Blank")&gt;0,"Blank","OK")</f>
        <v>#REF!</v>
      </c>
    </row>
    <row r="19" spans="2:12">
      <c r="B19" s="21" t="s">
        <v>4</v>
      </c>
      <c r="C19" s="5" t="e">
        <f>#REF!</f>
        <v>#REF!</v>
      </c>
      <c r="D19" s="5" t="e">
        <f>#REF!</f>
        <v>#REF!</v>
      </c>
      <c r="E19" s="9" t="e">
        <f>IF(C19&gt;0,IF(D19&gt;0,(D19/C19),"NA"),"NA")</f>
        <v>#REF!</v>
      </c>
      <c r="F19" s="18">
        <v>0.12</v>
      </c>
      <c r="G19" s="14" t="e">
        <f>IF(E19&lt;&gt;"NA",E19*F19*100,"NA")</f>
        <v>#REF!</v>
      </c>
      <c r="H19" s="5"/>
      <c r="L19" t="e">
        <f>IF(COUNTIF(#REF!,"Blank")&gt;0,"Blank","OK")</f>
        <v>#REF!</v>
      </c>
    </row>
    <row r="20" spans="2:12">
      <c r="B20" s="21" t="s">
        <v>27</v>
      </c>
      <c r="C20" s="5" t="e">
        <f>#REF!</f>
        <v>#REF!</v>
      </c>
      <c r="D20" s="5" t="e">
        <f>#REF!</f>
        <v>#REF!</v>
      </c>
      <c r="E20" s="9" t="e">
        <f>IF(C20&gt;0,IF(D20&gt;0,(D20/C20),"NA"),"NA")</f>
        <v>#REF!</v>
      </c>
      <c r="F20" s="18">
        <v>0.2</v>
      </c>
      <c r="G20" s="14" t="e">
        <f>IF(E20&lt;&gt;"NA",E20*F20*100,"NA")</f>
        <v>#REF!</v>
      </c>
      <c r="H20" s="26" t="e">
        <f>IF(E20="NA","NA",IF(E20&gt;=0.7,"Platinum",IF(E20&gt;=0.6,"Gold",IF(E20&gt;=0.5,"Silver",IF(E20&gt;=0.4,"Bronze","Unclassified")))))</f>
        <v>#REF!</v>
      </c>
      <c r="K20" t="e">
        <f>IF(H20="NA",1,IF(H20="Platinum",5,IF(H20="Gold",4,IF(H20="Silver",3,IF(H20="Bronze",2,1)))))</f>
        <v>#REF!</v>
      </c>
      <c r="L20" t="e">
        <f>IF(COUNTIF(#REF!,"Blank")&gt;0,"Blank","OK")</f>
        <v>#REF!</v>
      </c>
    </row>
    <row r="21" spans="2:12">
      <c r="B21" s="22" t="s">
        <v>28</v>
      </c>
      <c r="C21" s="10"/>
      <c r="D21" s="6" t="e">
        <f>#REF!</f>
        <v>#REF!</v>
      </c>
      <c r="E21" s="11"/>
      <c r="F21" s="19">
        <v>1</v>
      </c>
      <c r="G21" s="16" t="e">
        <f>D21</f>
        <v>#REF!</v>
      </c>
      <c r="H21" s="27" t="e">
        <f>IF(G21="","Unclassified",IF(G21&gt;=3,"Platinum",IF(G21&gt;=2,"Gold",IF(G21&gt;=1,"Silver",IF(G21=0,"Bronze","Unclassified")))))</f>
        <v>#REF!</v>
      </c>
      <c r="K21" t="e">
        <f>IF(H21="NA",1,IF(H21="Platinum",5,IF(H21="Gold",4,IF(H21="Silver",3,IF(H21="Bronze",2,1)))))</f>
        <v>#REF!</v>
      </c>
      <c r="L21" t="str">
        <f>IF(COUNTIF(L16:L20,"Blank")&lt;5,"OK","Blank")</f>
        <v>OK</v>
      </c>
    </row>
    <row r="22" spans="2:12" hidden="1">
      <c r="B22" s="7"/>
      <c r="C22" s="8"/>
      <c r="D22" s="8"/>
      <c r="E22" s="3"/>
      <c r="F22" s="24" t="s">
        <v>37</v>
      </c>
      <c r="G22" s="39" t="e">
        <f>SUM(G16:G21)</f>
        <v>#REF!</v>
      </c>
      <c r="H22" s="28" t="e">
        <f>IF(G22=0,"NA",IF(G22&gt;=75,"Platinum",IF(G22&gt;=65,"Gold",IF(G22&gt;=55,"Silver",IF(G22&gt;=40,"Bronze","Unclassified")))))</f>
        <v>#REF!</v>
      </c>
      <c r="K22" t="e">
        <f>IF(H22="NA",1,IF(H22="Platinum",5,IF(H22="Gold",4,IF(H22="Silver",3,IF(H22="Bronze",2,1)))))</f>
        <v>#REF!</v>
      </c>
    </row>
    <row r="23" spans="2:12">
      <c r="F23" s="40" t="s">
        <v>36</v>
      </c>
      <c r="G23" s="41" t="e">
        <f>+G22</f>
        <v>#REF!</v>
      </c>
      <c r="H23" s="13" t="e">
        <f>IF(J23&lt;&gt;9,"Canot be Assessed",IF(K23=1,"Unclassified",IF(K23=2,"Bronze",IF(K23=3,"Silver",IF(K23=4,"Gold",IF(K23=5,"Platinum","NA"))))))</f>
        <v>#REF!</v>
      </c>
      <c r="J23" t="e">
        <f>COUNTIF(#REF!,"OK")</f>
        <v>#REF!</v>
      </c>
      <c r="K23" t="e">
        <f>MIN(K16:K22)</f>
        <v>#REF!</v>
      </c>
      <c r="L23" t="str">
        <f>IF(COUNTIF(L16:L20,"Blank")&gt;0,"Blank","OK")</f>
        <v>OK</v>
      </c>
    </row>
  </sheetData>
  <sheetProtection selectLockedCells="1"/>
  <phoneticPr fontId="26" type="noConversion"/>
  <conditionalFormatting sqref="C3:H8 G10:H10 C16:H21 G23:H23">
    <cfRule type="expression" dxfId="0" priority="1">
      <formula>$L3="Blank"</formula>
    </cfRule>
  </conditionalFormatting>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T39"/>
  <sheetViews>
    <sheetView topLeftCell="T1" workbookViewId="0">
      <selection activeCell="AD4" sqref="AD4"/>
    </sheetView>
  </sheetViews>
  <sheetFormatPr defaultRowHeight="12.75"/>
  <cols>
    <col min="1" max="1" width="12.7109375" style="48" bestFit="1" customWidth="1"/>
    <col min="2" max="2" width="11" style="49" bestFit="1" customWidth="1"/>
    <col min="3" max="3" width="14.85546875" style="49" bestFit="1" customWidth="1"/>
    <col min="4" max="5" width="9.140625" style="49"/>
    <col min="6" max="17" width="8.7109375" style="49" customWidth="1"/>
    <col min="18" max="19" width="9.140625" style="49"/>
    <col min="20" max="21" width="8.7109375" style="49" customWidth="1"/>
    <col min="22" max="22" width="9.140625" style="48"/>
    <col min="23" max="28" width="9.140625" style="49"/>
    <col min="29" max="29" width="9.140625" style="48"/>
    <col min="30" max="30" width="20.85546875" style="48" bestFit="1" customWidth="1"/>
    <col min="31" max="31" width="9.140625" style="48"/>
    <col min="32" max="32" width="23.7109375" style="48" bestFit="1" customWidth="1"/>
    <col min="33" max="33" width="9.140625" style="48"/>
    <col min="34" max="34" width="16.28515625" style="60" bestFit="1" customWidth="1"/>
    <col min="35" max="35" width="16.140625" style="60" bestFit="1" customWidth="1"/>
    <col min="36" max="16384" width="9.140625" style="48"/>
  </cols>
  <sheetData>
    <row r="1" spans="1:42" s="46" customFormat="1" ht="15.75" customHeight="1">
      <c r="A1" s="46" t="s">
        <v>61</v>
      </c>
      <c r="B1" s="47" t="s">
        <v>62</v>
      </c>
      <c r="C1" s="47" t="s">
        <v>63</v>
      </c>
      <c r="D1" s="47" t="s">
        <v>64</v>
      </c>
      <c r="E1" s="47" t="s">
        <v>65</v>
      </c>
      <c r="F1" s="47" t="s">
        <v>66</v>
      </c>
      <c r="G1" s="47" t="s">
        <v>67</v>
      </c>
      <c r="H1" s="47" t="s">
        <v>68</v>
      </c>
      <c r="I1" s="47" t="s">
        <v>69</v>
      </c>
      <c r="J1" s="47" t="s">
        <v>70</v>
      </c>
      <c r="K1" s="47" t="s">
        <v>71</v>
      </c>
      <c r="L1" s="47" t="s">
        <v>72</v>
      </c>
      <c r="M1" s="47" t="s">
        <v>73</v>
      </c>
      <c r="N1" s="47" t="s">
        <v>74</v>
      </c>
      <c r="O1" s="47" t="s">
        <v>75</v>
      </c>
      <c r="P1" s="47" t="s">
        <v>76</v>
      </c>
      <c r="Q1" s="47" t="s">
        <v>77</v>
      </c>
      <c r="R1" s="47" t="s">
        <v>78</v>
      </c>
      <c r="S1" s="47" t="s">
        <v>79</v>
      </c>
      <c r="T1" s="47" t="s">
        <v>81</v>
      </c>
      <c r="U1" s="47" t="s">
        <v>82</v>
      </c>
      <c r="W1" s="47" t="s">
        <v>83</v>
      </c>
      <c r="X1" s="47" t="s">
        <v>84</v>
      </c>
      <c r="Y1" s="47" t="s">
        <v>85</v>
      </c>
      <c r="Z1" s="47" t="s">
        <v>86</v>
      </c>
      <c r="AA1" s="47" t="s">
        <v>87</v>
      </c>
      <c r="AB1" s="47">
        <v>0</v>
      </c>
      <c r="AD1" s="51" t="s">
        <v>113</v>
      </c>
      <c r="AF1" s="46" t="s">
        <v>116</v>
      </c>
      <c r="AH1" s="59" t="s">
        <v>117</v>
      </c>
      <c r="AI1" s="59"/>
      <c r="AN1" s="46" t="s">
        <v>118</v>
      </c>
    </row>
    <row r="2" spans="1:42" ht="15.75" customHeight="1">
      <c r="B2" s="49" t="s">
        <v>46</v>
      </c>
      <c r="C2" s="49" t="s">
        <v>40</v>
      </c>
      <c r="D2" s="49" t="s">
        <v>23</v>
      </c>
      <c r="E2" s="58"/>
      <c r="F2" s="49" t="s">
        <v>47</v>
      </c>
      <c r="G2" s="49" t="s">
        <v>47</v>
      </c>
      <c r="H2" s="49" t="s">
        <v>51</v>
      </c>
      <c r="I2" s="49" t="s">
        <v>51</v>
      </c>
      <c r="J2" s="49" t="s">
        <v>51</v>
      </c>
      <c r="K2" s="49" t="s">
        <v>51</v>
      </c>
      <c r="L2" s="49" t="s">
        <v>51</v>
      </c>
      <c r="M2" s="49" t="s">
        <v>51</v>
      </c>
      <c r="N2" s="49" t="s">
        <v>51</v>
      </c>
      <c r="O2" s="49" t="s">
        <v>51</v>
      </c>
      <c r="P2" s="49" t="s">
        <v>51</v>
      </c>
      <c r="Q2" s="49" t="s">
        <v>51</v>
      </c>
      <c r="R2" s="49" t="s">
        <v>51</v>
      </c>
      <c r="S2" s="49" t="s">
        <v>51</v>
      </c>
      <c r="T2" s="49" t="s">
        <v>51</v>
      </c>
      <c r="U2" s="49" t="s">
        <v>51</v>
      </c>
      <c r="W2" s="49" t="s">
        <v>51</v>
      </c>
      <c r="X2" s="49" t="s">
        <v>51</v>
      </c>
      <c r="Y2" s="49" t="s">
        <v>51</v>
      </c>
      <c r="Z2" s="49" t="s">
        <v>51</v>
      </c>
      <c r="AA2" s="49" t="s">
        <v>51</v>
      </c>
      <c r="AB2" s="49" t="s">
        <v>51</v>
      </c>
      <c r="AH2" s="60">
        <f>'Summary (NB2.0)'!F29</f>
        <v>0</v>
      </c>
      <c r="AI2" s="60">
        <f>'Summary (NB2.0)'!F30</f>
        <v>0</v>
      </c>
      <c r="AJ2" s="48">
        <f t="shared" ref="AJ2:AK4" si="0">RANK(AH2,$AH$2:$AI$4)</f>
        <v>1</v>
      </c>
      <c r="AK2" s="48">
        <f t="shared" si="0"/>
        <v>1</v>
      </c>
      <c r="AL2" s="48">
        <f>AJ2-AK2</f>
        <v>0</v>
      </c>
      <c r="AN2" s="48" t="e">
        <f>'Summary (NB2.0)'!#REF!</f>
        <v>#REF!</v>
      </c>
      <c r="AO2" s="48" t="e">
        <f>'Summary (NB2.0)'!#REF!</f>
        <v>#REF!</v>
      </c>
      <c r="AP2" s="48" t="e">
        <f>IF(AND(AN2&lt;&gt;0,AO2&gt;AN2),1,0)</f>
        <v>#REF!</v>
      </c>
    </row>
    <row r="3" spans="1:42" ht="15.75" customHeight="1">
      <c r="B3" s="49" t="s">
        <v>49</v>
      </c>
      <c r="C3" s="49" t="s">
        <v>50</v>
      </c>
      <c r="D3" s="49" t="s">
        <v>24</v>
      </c>
      <c r="E3" s="49" t="s">
        <v>48</v>
      </c>
      <c r="F3" s="49" t="s">
        <v>51</v>
      </c>
      <c r="G3" s="49" t="s">
        <v>51</v>
      </c>
      <c r="H3" s="49" t="s">
        <v>54</v>
      </c>
      <c r="I3" s="49" t="s">
        <v>54</v>
      </c>
      <c r="J3" s="49" t="s">
        <v>54</v>
      </c>
      <c r="K3" s="49" t="s">
        <v>54</v>
      </c>
      <c r="L3" s="49" t="s">
        <v>54</v>
      </c>
      <c r="M3" s="49" t="s">
        <v>54</v>
      </c>
      <c r="N3" s="49" t="s">
        <v>54</v>
      </c>
      <c r="O3" s="49" t="s">
        <v>54</v>
      </c>
      <c r="P3" s="49" t="s">
        <v>54</v>
      </c>
      <c r="Q3" s="49" t="s">
        <v>54</v>
      </c>
      <c r="R3" s="49" t="s">
        <v>54</v>
      </c>
      <c r="S3" s="49" t="s">
        <v>54</v>
      </c>
      <c r="T3" s="49" t="s">
        <v>54</v>
      </c>
      <c r="U3" s="49" t="s">
        <v>54</v>
      </c>
      <c r="W3" s="49">
        <v>1</v>
      </c>
      <c r="X3" s="49">
        <v>2</v>
      </c>
      <c r="Y3" s="49">
        <v>3</v>
      </c>
      <c r="Z3" s="49">
        <v>5</v>
      </c>
      <c r="AA3" s="49">
        <v>15</v>
      </c>
      <c r="AB3" s="49">
        <v>6</v>
      </c>
      <c r="AD3" s="48" t="s">
        <v>500</v>
      </c>
      <c r="AF3" s="48" t="s">
        <v>115</v>
      </c>
      <c r="AH3" s="60">
        <f>'Summary (NB2.0)'!F35</f>
        <v>0</v>
      </c>
      <c r="AI3" s="60">
        <f>'Summary (NB2.0)'!F36</f>
        <v>0</v>
      </c>
      <c r="AJ3" s="48">
        <f t="shared" si="0"/>
        <v>1</v>
      </c>
      <c r="AK3" s="48">
        <f t="shared" si="0"/>
        <v>1</v>
      </c>
      <c r="AL3" s="48">
        <f t="shared" ref="AL3:AL4" si="1">AJ3-AK3</f>
        <v>0</v>
      </c>
      <c r="AN3" s="48" t="e">
        <f>'Summary (NB2.0)'!#REF!</f>
        <v>#REF!</v>
      </c>
      <c r="AO3" s="48" t="e">
        <f>'Summary (NB2.0)'!#REF!</f>
        <v>#REF!</v>
      </c>
      <c r="AP3" s="48" t="e">
        <f t="shared" ref="AP3:AP5" si="2">IF(AND(AN3&lt;&gt;0,AO3&gt;AN3),1,0)</f>
        <v>#REF!</v>
      </c>
    </row>
    <row r="4" spans="1:42">
      <c r="B4" s="49" t="s">
        <v>53</v>
      </c>
      <c r="C4" s="49" t="s">
        <v>41</v>
      </c>
      <c r="D4" s="49" t="s">
        <v>25</v>
      </c>
      <c r="E4" s="49" t="s">
        <v>52</v>
      </c>
      <c r="G4" s="49">
        <v>0</v>
      </c>
      <c r="H4" s="49">
        <v>1</v>
      </c>
      <c r="I4" s="49">
        <v>1</v>
      </c>
      <c r="J4" s="49">
        <v>2</v>
      </c>
      <c r="K4" s="49">
        <v>2</v>
      </c>
      <c r="L4" s="49">
        <v>3</v>
      </c>
      <c r="M4" s="49">
        <v>3</v>
      </c>
      <c r="N4" s="49">
        <v>5</v>
      </c>
      <c r="O4" s="49">
        <v>5</v>
      </c>
      <c r="P4" s="49">
        <v>15</v>
      </c>
      <c r="Q4" s="49">
        <v>15</v>
      </c>
      <c r="R4" s="49" t="s">
        <v>80</v>
      </c>
      <c r="S4" s="49" t="s">
        <v>80</v>
      </c>
      <c r="T4" s="49">
        <v>6</v>
      </c>
      <c r="U4" s="49">
        <v>6</v>
      </c>
      <c r="X4" s="49">
        <v>1</v>
      </c>
      <c r="Y4" s="49">
        <v>2</v>
      </c>
      <c r="Z4" s="49">
        <v>4</v>
      </c>
      <c r="AA4" s="49">
        <v>14</v>
      </c>
      <c r="AB4" s="49">
        <v>5</v>
      </c>
      <c r="AF4" s="48" t="s">
        <v>119</v>
      </c>
      <c r="AH4" s="60">
        <f>'Summary (NB2.0)'!F41</f>
        <v>0</v>
      </c>
      <c r="AI4" s="60">
        <f>'Summary (NB2.0)'!F42</f>
        <v>0</v>
      </c>
      <c r="AJ4" s="48">
        <f t="shared" si="0"/>
        <v>1</v>
      </c>
      <c r="AK4" s="48">
        <f t="shared" si="0"/>
        <v>1</v>
      </c>
      <c r="AL4" s="48">
        <f t="shared" si="1"/>
        <v>0</v>
      </c>
      <c r="AN4" s="48" t="e">
        <f>'Summary (NB2.0)'!#REF!</f>
        <v>#REF!</v>
      </c>
      <c r="AO4" s="48" t="e">
        <f>'Summary (NB2.0)'!#REF!</f>
        <v>#REF!</v>
      </c>
      <c r="AP4" s="48" t="e">
        <f t="shared" si="2"/>
        <v>#REF!</v>
      </c>
    </row>
    <row r="5" spans="1:42">
      <c r="B5" s="49" t="s">
        <v>55</v>
      </c>
      <c r="C5" s="49" t="s">
        <v>39</v>
      </c>
      <c r="D5" s="49" t="s">
        <v>26</v>
      </c>
      <c r="I5" s="49">
        <v>0</v>
      </c>
      <c r="J5" s="49">
        <v>1</v>
      </c>
      <c r="K5" s="49">
        <v>1</v>
      </c>
      <c r="L5" s="49">
        <v>2</v>
      </c>
      <c r="M5" s="49">
        <v>2</v>
      </c>
      <c r="N5" s="49">
        <v>4</v>
      </c>
      <c r="O5" s="49">
        <v>4</v>
      </c>
      <c r="P5" s="49">
        <v>14</v>
      </c>
      <c r="Q5" s="49">
        <v>14</v>
      </c>
      <c r="S5" s="49">
        <v>0</v>
      </c>
      <c r="T5" s="49">
        <v>5</v>
      </c>
      <c r="U5" s="49">
        <v>5</v>
      </c>
      <c r="Y5" s="49">
        <v>1</v>
      </c>
      <c r="Z5" s="49">
        <v>3</v>
      </c>
      <c r="AA5" s="49">
        <v>13</v>
      </c>
      <c r="AB5" s="49">
        <v>4</v>
      </c>
      <c r="AF5" s="48" t="s">
        <v>114</v>
      </c>
      <c r="AL5" s="48">
        <f>SUM(AL2:AL4)</f>
        <v>0</v>
      </c>
      <c r="AN5" s="48" t="e">
        <f>'Summary (NB2.0)'!#REF!</f>
        <v>#REF!</v>
      </c>
      <c r="AO5" s="48" t="e">
        <f>'Summary (NB2.0)'!#REF!</f>
        <v>#REF!</v>
      </c>
      <c r="AP5" s="48" t="e">
        <f t="shared" si="2"/>
        <v>#REF!</v>
      </c>
    </row>
    <row r="6" spans="1:42">
      <c r="B6" s="49" t="s">
        <v>56</v>
      </c>
      <c r="C6" s="49" t="s">
        <v>57</v>
      </c>
      <c r="K6" s="49">
        <v>0</v>
      </c>
      <c r="L6" s="49">
        <v>1</v>
      </c>
      <c r="M6" s="49">
        <v>1</v>
      </c>
      <c r="N6" s="49">
        <v>3</v>
      </c>
      <c r="O6" s="49">
        <v>3</v>
      </c>
      <c r="P6" s="49">
        <v>13</v>
      </c>
      <c r="Q6" s="49">
        <v>13</v>
      </c>
      <c r="T6" s="49">
        <v>4</v>
      </c>
      <c r="U6" s="49">
        <v>4</v>
      </c>
      <c r="Z6" s="49">
        <v>2</v>
      </c>
      <c r="AA6" s="49">
        <v>12</v>
      </c>
      <c r="AB6" s="49">
        <v>3</v>
      </c>
      <c r="AP6" s="48" t="e">
        <f>SUM(AP2:AP5)</f>
        <v>#REF!</v>
      </c>
    </row>
    <row r="7" spans="1:42">
      <c r="B7" s="49" t="s">
        <v>42</v>
      </c>
      <c r="C7" s="49" t="s">
        <v>58</v>
      </c>
      <c r="M7" s="49">
        <v>0</v>
      </c>
      <c r="N7" s="49">
        <v>2</v>
      </c>
      <c r="O7" s="49">
        <v>2</v>
      </c>
      <c r="P7" s="49">
        <v>12</v>
      </c>
      <c r="Q7" s="49">
        <v>12</v>
      </c>
      <c r="T7" s="49">
        <v>3</v>
      </c>
      <c r="U7" s="49">
        <v>3</v>
      </c>
      <c r="Z7" s="49">
        <v>1</v>
      </c>
      <c r="AA7" s="49">
        <v>11</v>
      </c>
      <c r="AB7" s="49">
        <v>2</v>
      </c>
    </row>
    <row r="8" spans="1:42">
      <c r="B8" s="49" t="s">
        <v>43</v>
      </c>
      <c r="C8" s="49" t="s">
        <v>120</v>
      </c>
      <c r="N8" s="49">
        <v>1</v>
      </c>
      <c r="O8" s="49">
        <v>1</v>
      </c>
      <c r="P8" s="49">
        <v>11</v>
      </c>
      <c r="Q8" s="49">
        <v>11</v>
      </c>
      <c r="T8" s="49">
        <v>2</v>
      </c>
      <c r="U8" s="49">
        <v>2</v>
      </c>
      <c r="AA8" s="49">
        <v>10</v>
      </c>
      <c r="AB8" s="49">
        <v>1</v>
      </c>
    </row>
    <row r="9" spans="1:42">
      <c r="C9" s="49" t="s">
        <v>121</v>
      </c>
      <c r="O9" s="49">
        <v>0</v>
      </c>
      <c r="P9" s="49">
        <v>10</v>
      </c>
      <c r="Q9" s="49">
        <v>10</v>
      </c>
      <c r="T9" s="49">
        <v>1</v>
      </c>
      <c r="U9" s="49">
        <v>1</v>
      </c>
      <c r="AA9" s="49">
        <v>9</v>
      </c>
    </row>
    <row r="10" spans="1:42">
      <c r="P10" s="49">
        <v>9</v>
      </c>
      <c r="Q10" s="49">
        <v>9</v>
      </c>
      <c r="U10" s="49">
        <v>0</v>
      </c>
      <c r="AA10" s="49">
        <v>8</v>
      </c>
    </row>
    <row r="11" spans="1:42">
      <c r="P11" s="49">
        <v>8</v>
      </c>
      <c r="Q11" s="49">
        <v>8</v>
      </c>
      <c r="AA11" s="49">
        <v>7</v>
      </c>
    </row>
    <row r="12" spans="1:42">
      <c r="P12" s="49">
        <v>7</v>
      </c>
      <c r="Q12" s="49">
        <v>7</v>
      </c>
      <c r="AA12" s="49">
        <v>6</v>
      </c>
    </row>
    <row r="13" spans="1:42">
      <c r="P13" s="49">
        <v>6</v>
      </c>
      <c r="Q13" s="49">
        <v>6</v>
      </c>
      <c r="AA13" s="49">
        <v>5</v>
      </c>
    </row>
    <row r="14" spans="1:42">
      <c r="P14" s="49">
        <v>5</v>
      </c>
      <c r="Q14" s="49">
        <v>5</v>
      </c>
      <c r="AA14" s="49">
        <v>4</v>
      </c>
    </row>
    <row r="15" spans="1:42">
      <c r="P15" s="49">
        <v>4</v>
      </c>
      <c r="Q15" s="49">
        <v>4</v>
      </c>
      <c r="AA15" s="49">
        <v>3</v>
      </c>
    </row>
    <row r="16" spans="1:42">
      <c r="P16" s="49">
        <v>3</v>
      </c>
      <c r="Q16" s="49">
        <v>3</v>
      </c>
      <c r="AA16" s="49">
        <v>2</v>
      </c>
    </row>
    <row r="17" spans="5:35" s="48" customFormat="1">
      <c r="E17" s="49"/>
      <c r="P17" s="49">
        <v>2</v>
      </c>
      <c r="Q17" s="49">
        <v>2</v>
      </c>
      <c r="W17" s="49"/>
      <c r="X17" s="49"/>
      <c r="Y17" s="49"/>
      <c r="Z17" s="49"/>
      <c r="AA17" s="49">
        <v>1</v>
      </c>
      <c r="AB17" s="49"/>
      <c r="AH17" s="60"/>
      <c r="AI17" s="60"/>
    </row>
    <row r="18" spans="5:35" s="48" customFormat="1">
      <c r="P18" s="49">
        <v>1</v>
      </c>
      <c r="Q18" s="49">
        <v>1</v>
      </c>
      <c r="W18" s="49"/>
      <c r="X18" s="49"/>
      <c r="Y18" s="49"/>
      <c r="Z18" s="49"/>
      <c r="AA18" s="49"/>
      <c r="AB18" s="49"/>
      <c r="AH18" s="60"/>
      <c r="AI18" s="60"/>
    </row>
    <row r="19" spans="5:35" s="48" customFormat="1">
      <c r="P19" s="49"/>
      <c r="Q19" s="49">
        <v>0</v>
      </c>
      <c r="W19" s="49"/>
      <c r="X19" s="49"/>
      <c r="Y19" s="49"/>
      <c r="Z19" s="49"/>
      <c r="AA19" s="49"/>
      <c r="AB19" s="49"/>
      <c r="AH19" s="60"/>
      <c r="AI19" s="60"/>
    </row>
    <row r="20" spans="5:35" s="48" customFormat="1">
      <c r="P20" s="49"/>
      <c r="Q20" s="49"/>
      <c r="W20" s="49"/>
      <c r="X20" s="49"/>
      <c r="Y20" s="49"/>
      <c r="Z20" s="49"/>
      <c r="AA20" s="49"/>
      <c r="AB20" s="49"/>
      <c r="AH20" s="60"/>
      <c r="AI20" s="60"/>
    </row>
    <row r="21" spans="5:35">
      <c r="E21" s="48"/>
    </row>
    <row r="39" spans="3:46">
      <c r="C39" s="48"/>
      <c r="E39" s="48"/>
      <c r="G39" s="48"/>
      <c r="I39" s="48"/>
      <c r="K39" s="48"/>
      <c r="M39" s="48"/>
      <c r="O39" s="48"/>
      <c r="Q39" s="48"/>
      <c r="S39" s="48"/>
      <c r="U39" s="48"/>
      <c r="V39" s="49"/>
      <c r="W39" s="48"/>
      <c r="Y39" s="48"/>
      <c r="AA39" s="48"/>
      <c r="AD39" s="49"/>
      <c r="AF39" s="49"/>
      <c r="AH39" s="49"/>
      <c r="AI39" s="48"/>
      <c r="AJ39" s="49"/>
      <c r="AL39" s="49"/>
      <c r="AN39" s="49"/>
      <c r="AP39" s="49"/>
      <c r="AR39" s="49"/>
      <c r="AT39" s="49"/>
    </row>
  </sheetData>
  <phoneticPr fontId="2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32</vt:i4>
      </vt:variant>
    </vt:vector>
  </HeadingPairs>
  <TitlesOfParts>
    <vt:vector size="37" baseType="lpstr">
      <vt:lpstr>Summary (NB2.0)</vt:lpstr>
      <vt:lpstr>Credit Checklist</vt:lpstr>
      <vt:lpstr>Project Score Result</vt:lpstr>
      <vt:lpstr>Target Rating_BSL</vt:lpstr>
      <vt:lpstr>pull down list</vt:lpstr>
      <vt:lpstr>ac</vt:lpstr>
      <vt:lpstr>area</vt:lpstr>
      <vt:lpstr>areat</vt:lpstr>
      <vt:lpstr>'Credit Checklist'!OLE_LINK1</vt:lpstr>
      <vt:lpstr>prereq</vt:lpstr>
      <vt:lpstr>prereq_b</vt:lpstr>
      <vt:lpstr>'Credit Checklist'!Print_Area</vt:lpstr>
      <vt:lpstr>'Project Score Result'!Print_Area</vt:lpstr>
      <vt:lpstr>'Summary (NB2.0)'!Print_Area</vt:lpstr>
      <vt:lpstr>'Target Rating_BSL'!Print_Area</vt:lpstr>
      <vt:lpstr>'Credit Checklist'!Print_Titles</vt:lpstr>
      <vt:lpstr>sco_1</vt:lpstr>
      <vt:lpstr>sco_1_a</vt:lpstr>
      <vt:lpstr>sco_1_b</vt:lpstr>
      <vt:lpstr>sco_15</vt:lpstr>
      <vt:lpstr>sco_15_a</vt:lpstr>
      <vt:lpstr>sco_15_b</vt:lpstr>
      <vt:lpstr>sco_2</vt:lpstr>
      <vt:lpstr>sco_2_a</vt:lpstr>
      <vt:lpstr>sco_2_b</vt:lpstr>
      <vt:lpstr>sco_3</vt:lpstr>
      <vt:lpstr>sco_3_a</vt:lpstr>
      <vt:lpstr>sco_3_b</vt:lpstr>
      <vt:lpstr>sco_5</vt:lpstr>
      <vt:lpstr>sco_5_a</vt:lpstr>
      <vt:lpstr>sco_5_b</vt:lpstr>
      <vt:lpstr>sco_6</vt:lpstr>
      <vt:lpstr>sco_6_a</vt:lpstr>
      <vt:lpstr>sco_6_b</vt:lpstr>
      <vt:lpstr>sco_bon</vt:lpstr>
      <vt:lpstr>sco_bon_b</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temp_project</dc:creator>
  <cp:lastModifiedBy>Leo Hui</cp:lastModifiedBy>
  <cp:lastPrinted>2019-11-07T03:21:51Z</cp:lastPrinted>
  <dcterms:created xsi:type="dcterms:W3CDTF">2014-01-29T08:24:54Z</dcterms:created>
  <dcterms:modified xsi:type="dcterms:W3CDTF">2020-06-02T08:30:12Z</dcterms:modified>
</cp:coreProperties>
</file>