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chan\Desktop\2025_10 Oct\"/>
    </mc:Choice>
  </mc:AlternateContent>
  <xr:revisionPtr revIDLastSave="0" documentId="13_ncr:2001_{DEBD83B6-641A-4237-AFEB-8EE836A34B6C}" xr6:coauthVersionLast="47" xr6:coauthVersionMax="47" xr10:uidLastSave="{00000000-0000-0000-0000-000000000000}"/>
  <workbookProtection workbookAlgorithmName="SHA-512" workbookHashValue="XzYyDGCE23nCegl+mP5T9HC9VoF0tw5yItrP/RsDnEA7HcNrNQ7GGhHRR3fTam8P2RVD9bhECw7cN3iqrcn7sg==" workbookSaltValue="B3VoZreJL4T9YjK4JjFxbQ==" workbookSpinCount="100000" lockStructure="1"/>
  <bookViews>
    <workbookView xWindow="-28920" yWindow="-120" windowWidth="29040" windowHeight="15720" xr2:uid="{A144CE6F-AA1A-45B6-BEB5-E5AA21542C31}"/>
  </bookViews>
  <sheets>
    <sheet name="Credit Summary" sheetId="5" r:id="rId1"/>
    <sheet name="Reference" sheetId="9" state="hidden" r:id="rId2"/>
    <sheet name="Data" sheetId="6" state="hidden" r:id="rId3"/>
  </sheets>
  <definedNames>
    <definedName name="_xlnm._FilterDatabase" localSheetId="0" hidden="1">'Credit Summary'!$G$21:$J$61</definedName>
    <definedName name="_xlnm._FilterDatabase" localSheetId="2" hidden="1">Data!$T$6:$Z$6</definedName>
    <definedName name="EU_01_05_Path">Reference!$B$2:$B$6</definedName>
    <definedName name="EU_04_03b_Path">Reference!$B$10:$B$12</definedName>
    <definedName name="_xlnm.Print_Area" localSheetId="0">'Credit Summary'!$A$1:$O$82</definedName>
    <definedName name="sub_total_EU">'Credit Summary'!$J$61</definedName>
    <definedName name="sub_total_HWB">'Credit Summary'!$O$70</definedName>
    <definedName name="sub_total_IA">'Credit Summary'!$O$82</definedName>
    <definedName name="sub_total_MAN">'Credit Summary'!$D$54</definedName>
    <definedName name="sub_total_MW">'Credit Summary'!$J$36</definedName>
    <definedName name="sub_total_SS">'Credit Summary'!$D$68</definedName>
    <definedName name="sub_total_WU">'Credit Summary'!$J$80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6" l="1"/>
  <c r="J10" i="6"/>
  <c r="I48" i="5"/>
  <c r="K48" i="5" s="1"/>
  <c r="K52" i="5"/>
  <c r="D70" i="6"/>
  <c r="D63" i="6"/>
  <c r="D52" i="6"/>
  <c r="D53" i="6"/>
  <c r="D55" i="6"/>
  <c r="D56" i="6"/>
  <c r="D57" i="6"/>
  <c r="D58" i="6"/>
  <c r="D60" i="6"/>
  <c r="D61" i="6"/>
  <c r="D62" i="6"/>
  <c r="D64" i="6"/>
  <c r="D66" i="6"/>
  <c r="D71" i="6"/>
  <c r="D73" i="6"/>
  <c r="D74" i="6"/>
  <c r="D75" i="6"/>
  <c r="D76" i="6"/>
  <c r="D77" i="6"/>
  <c r="D78" i="6"/>
  <c r="D79" i="6"/>
  <c r="D80" i="6"/>
  <c r="D94" i="6"/>
  <c r="D95" i="6"/>
  <c r="D96" i="6"/>
  <c r="D108" i="6"/>
  <c r="D109" i="6"/>
  <c r="D110" i="6"/>
  <c r="D111" i="6"/>
  <c r="D112" i="6"/>
  <c r="D42" i="6"/>
  <c r="D43" i="6"/>
  <c r="D51" i="6"/>
  <c r="D72" i="6"/>
  <c r="D91" i="6"/>
  <c r="D92" i="6"/>
  <c r="D93" i="6"/>
  <c r="D103" i="6"/>
  <c r="D104" i="6"/>
  <c r="D113" i="6"/>
  <c r="O70" i="5"/>
  <c r="J9" i="6" s="1"/>
  <c r="J80" i="5"/>
  <c r="J36" i="5"/>
  <c r="J6" i="6" s="1"/>
  <c r="D54" i="5"/>
  <c r="J4" i="6" s="1"/>
  <c r="D68" i="5"/>
  <c r="Z20" i="6" s="1"/>
  <c r="I52" i="5"/>
  <c r="D8" i="6"/>
  <c r="D9" i="6"/>
  <c r="D10" i="6"/>
  <c r="D11" i="6"/>
  <c r="D4" i="6"/>
  <c r="D5" i="6"/>
  <c r="D6" i="6"/>
  <c r="D7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4" i="6"/>
  <c r="D45" i="6"/>
  <c r="D46" i="6"/>
  <c r="D47" i="6"/>
  <c r="D48" i="6"/>
  <c r="D49" i="6"/>
  <c r="D50" i="6"/>
  <c r="D54" i="6"/>
  <c r="D59" i="6"/>
  <c r="D65" i="6"/>
  <c r="D67" i="6"/>
  <c r="D68" i="6"/>
  <c r="D69" i="6"/>
  <c r="D81" i="6"/>
  <c r="D82" i="6"/>
  <c r="D83" i="6"/>
  <c r="D84" i="6"/>
  <c r="D85" i="6"/>
  <c r="D86" i="6"/>
  <c r="D87" i="6"/>
  <c r="D88" i="6"/>
  <c r="D89" i="6"/>
  <c r="D90" i="6"/>
  <c r="D97" i="6"/>
  <c r="D98" i="6"/>
  <c r="D99" i="6"/>
  <c r="D100" i="6"/>
  <c r="D101" i="6"/>
  <c r="D102" i="6"/>
  <c r="D105" i="6"/>
  <c r="D106" i="6"/>
  <c r="D107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O82" i="5"/>
  <c r="B19" i="5"/>
  <c r="J61" i="5" l="1"/>
  <c r="J7" i="6" s="1"/>
  <c r="K41" i="6" s="1"/>
  <c r="N13" i="6"/>
  <c r="P10" i="6" s="1"/>
  <c r="P32" i="6" s="1"/>
  <c r="O40" i="5" s="1"/>
  <c r="J5" i="6"/>
  <c r="Y20" i="6"/>
  <c r="Y18" i="6" s="1"/>
  <c r="L49" i="6" a="1"/>
  <c r="L49" i="6" s="1"/>
  <c r="O32" i="5" s="1"/>
  <c r="K48" i="6"/>
  <c r="W20" i="6"/>
  <c r="Z22" i="6"/>
  <c r="Z23" i="6" s="1"/>
  <c r="Z17" i="6"/>
  <c r="V6" i="6"/>
  <c r="W33" i="6"/>
  <c r="X33" i="6" s="1"/>
  <c r="P9" i="6"/>
  <c r="W67" i="6" s="1"/>
  <c r="W68" i="6" s="1"/>
  <c r="X68" i="6" s="1"/>
  <c r="AB68" i="6" s="1"/>
  <c r="P4" i="6"/>
  <c r="K31" i="6" s="1"/>
  <c r="O22" i="5" s="1"/>
  <c r="V12" i="6"/>
  <c r="Y12" i="6" s="1"/>
  <c r="Z12" i="6" s="1"/>
  <c r="K28" i="6"/>
  <c r="W38" i="6" s="1"/>
  <c r="W39" i="6" s="1"/>
  <c r="W40" i="6" s="1"/>
  <c r="L31" i="6" a="1"/>
  <c r="L31" i="6" s="1"/>
  <c r="O23" i="5" s="1"/>
  <c r="K30" i="6"/>
  <c r="U38" i="6" s="1"/>
  <c r="U39" i="6" s="1"/>
  <c r="U40" i="6" s="1"/>
  <c r="W27" i="6"/>
  <c r="X27" i="6" s="1"/>
  <c r="AA20" i="6"/>
  <c r="AA18" i="6" s="1"/>
  <c r="V20" i="6"/>
  <c r="V18" i="6" s="1"/>
  <c r="K51" i="6"/>
  <c r="K52" i="6"/>
  <c r="K54" i="6"/>
  <c r="P8" i="6"/>
  <c r="L55" i="6" a="1"/>
  <c r="L55" i="6" s="1"/>
  <c r="O35" i="5" s="1"/>
  <c r="V7" i="6"/>
  <c r="Y7" i="6" s="1"/>
  <c r="Z7" i="6" s="1"/>
  <c r="K53" i="6"/>
  <c r="W32" i="6"/>
  <c r="X32" i="6" s="1"/>
  <c r="L9" i="6"/>
  <c r="L4" i="6"/>
  <c r="K27" i="6"/>
  <c r="X38" i="6" s="1"/>
  <c r="X39" i="6" s="1"/>
  <c r="X40" i="6" s="1"/>
  <c r="K29" i="6"/>
  <c r="V38" i="6" s="1"/>
  <c r="V39" i="6" s="1"/>
  <c r="V40" i="6" s="1"/>
  <c r="Z18" i="6"/>
  <c r="K46" i="6"/>
  <c r="L8" i="6"/>
  <c r="V8" i="6"/>
  <c r="Y8" i="6" s="1"/>
  <c r="Z8" i="6" s="1"/>
  <c r="K45" i="6"/>
  <c r="P7" i="6"/>
  <c r="W31" i="6"/>
  <c r="X31" i="6" s="1"/>
  <c r="K47" i="6"/>
  <c r="G61" i="5"/>
  <c r="P6" i="6"/>
  <c r="K40" i="6"/>
  <c r="L43" i="6" a="1"/>
  <c r="L43" i="6" s="1"/>
  <c r="O29" i="5" s="1"/>
  <c r="W30" i="6"/>
  <c r="X30" i="6" s="1"/>
  <c r="L7" i="6"/>
  <c r="L12" i="6" s="1"/>
  <c r="L20" i="6" s="1" a="1"/>
  <c r="L20" i="6" s="1"/>
  <c r="K42" i="6"/>
  <c r="V9" i="6"/>
  <c r="Y9" i="6" s="1"/>
  <c r="Z9" i="6" s="1"/>
  <c r="K39" i="6"/>
  <c r="X20" i="6"/>
  <c r="L37" i="6" a="1"/>
  <c r="L37" i="6" s="1"/>
  <c r="O26" i="5" s="1"/>
  <c r="P5" i="6"/>
  <c r="K34" i="6"/>
  <c r="V10" i="6"/>
  <c r="W29" i="6"/>
  <c r="X29" i="6" s="1"/>
  <c r="K36" i="6"/>
  <c r="L6" i="6"/>
  <c r="K33" i="6"/>
  <c r="K35" i="6"/>
  <c r="J11" i="6" l="1"/>
  <c r="J12" i="6" s="1"/>
  <c r="W71" i="6"/>
  <c r="W72" i="6" s="1"/>
  <c r="X72" i="6" s="1"/>
  <c r="AB72" i="6" s="1"/>
  <c r="Q32" i="6"/>
  <c r="O41" i="5" s="1"/>
  <c r="Y17" i="6"/>
  <c r="Y22" i="6"/>
  <c r="Y23" i="6" s="1"/>
  <c r="W18" i="6"/>
  <c r="W22" i="6"/>
  <c r="W23" i="6" s="1"/>
  <c r="W17" i="6"/>
  <c r="W28" i="6"/>
  <c r="X28" i="6" s="1"/>
  <c r="L5" i="6"/>
  <c r="V11" i="6"/>
  <c r="Y11" i="6" s="1"/>
  <c r="Z11" i="6" s="1"/>
  <c r="W47" i="6"/>
  <c r="W48" i="6" s="1"/>
  <c r="X48" i="6" s="1"/>
  <c r="Y48" i="6" s="1"/>
  <c r="Z48" i="6" s="1"/>
  <c r="AA48" i="6" s="1"/>
  <c r="AB48" i="6" s="1"/>
  <c r="P28" i="6"/>
  <c r="O37" i="5" s="1"/>
  <c r="Q28" i="6"/>
  <c r="O38" i="5" s="1"/>
  <c r="AA22" i="6"/>
  <c r="AA23" i="6" s="1"/>
  <c r="AA17" i="6"/>
  <c r="V22" i="6"/>
  <c r="V23" i="6" s="1"/>
  <c r="V17" i="6"/>
  <c r="W63" i="6"/>
  <c r="W64" i="6" s="1"/>
  <c r="X64" i="6" s="1"/>
  <c r="Y64" i="6" s="1"/>
  <c r="Z64" i="6" s="1"/>
  <c r="AA64" i="6" s="1"/>
  <c r="AB64" i="6" s="1"/>
  <c r="K55" i="6"/>
  <c r="O34" i="5" s="1"/>
  <c r="K49" i="6"/>
  <c r="O31" i="5" s="1"/>
  <c r="W59" i="6"/>
  <c r="W60" i="6" s="1"/>
  <c r="X60" i="6" s="1"/>
  <c r="Y60" i="6" s="1"/>
  <c r="Z60" i="6" s="1"/>
  <c r="AA60" i="6" s="1"/>
  <c r="AB60" i="6" s="1"/>
  <c r="X17" i="6"/>
  <c r="X22" i="6"/>
  <c r="X23" i="6" s="1"/>
  <c r="X18" i="6"/>
  <c r="K43" i="6"/>
  <c r="O28" i="5" s="1"/>
  <c r="W55" i="6"/>
  <c r="W56" i="6" s="1"/>
  <c r="X56" i="6" s="1"/>
  <c r="Y56" i="6" s="1"/>
  <c r="Z56" i="6" s="1"/>
  <c r="AA56" i="6" s="1"/>
  <c r="AB56" i="6" s="1"/>
  <c r="Y10" i="6"/>
  <c r="Z10" i="6" s="1"/>
  <c r="K37" i="6"/>
  <c r="O25" i="5" s="1"/>
  <c r="W51" i="6"/>
  <c r="W52" i="6" s="1"/>
  <c r="X52" i="6" s="1"/>
  <c r="Y52" i="6" s="1"/>
  <c r="Z52" i="6" s="1"/>
  <c r="AA52" i="6" s="1"/>
  <c r="AB52" i="6" s="1"/>
  <c r="V13" i="6" l="1"/>
  <c r="X1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<sst xmlns="http://schemas.openxmlformats.org/spreadsheetml/2006/main" count="996" uniqueCount="388">
  <si>
    <t>Credit Number</t>
  </si>
  <si>
    <t>Credit Point(s)</t>
  </si>
  <si>
    <t>MAN-01-02a</t>
  </si>
  <si>
    <t>(a) Complimentary Certification</t>
  </si>
  <si>
    <t>MAN-01-02b</t>
  </si>
  <si>
    <t>(b) Environmental Excellence Certificate</t>
  </si>
  <si>
    <t>MAN-02-01a</t>
  </si>
  <si>
    <t>(a) ESG Committee</t>
  </si>
  <si>
    <t>MAN-02-01b</t>
  </si>
  <si>
    <t>(b Policies on ESG Issues</t>
  </si>
  <si>
    <t>MAN-02-02a</t>
  </si>
  <si>
    <t>(a) Near-term Decarbonisation Target (Scopes 1 and 2)</t>
  </si>
  <si>
    <t>MAN-02-02b</t>
  </si>
  <si>
    <t>(b) Near-term Decarbonisation Target (Scope 3)</t>
  </si>
  <si>
    <t>MAN-02-02c</t>
  </si>
  <si>
    <t>(c) Near-term Decarbonisation Target (Validation)</t>
  </si>
  <si>
    <t>MAN-02-02d</t>
  </si>
  <si>
    <t>(d) Long-term Decarbonisation Target</t>
  </si>
  <si>
    <t>MAN-02-02e</t>
  </si>
  <si>
    <t>(e) Long-term Decarbonisation Target (Validation)</t>
  </si>
  <si>
    <t>MAN-02-02f</t>
  </si>
  <si>
    <t xml:space="preserve">(f) Net Zero Commitment </t>
  </si>
  <si>
    <t>MAN-02-02g</t>
  </si>
  <si>
    <t>(g) Net Zero Commitment Disclosure</t>
  </si>
  <si>
    <t>MAN-02-03a</t>
  </si>
  <si>
    <t>(a) Climate-related Physical Risks and Opportunities</t>
  </si>
  <si>
    <t>MAN-02-03b</t>
  </si>
  <si>
    <t>(b) Transition Risks and Opportunities</t>
  </si>
  <si>
    <t>MAN-02-03c</t>
  </si>
  <si>
    <t>(c) Evaluation of Climate Resilience</t>
  </si>
  <si>
    <t>MAN-03-01a</t>
  </si>
  <si>
    <t>(a) BEAM Accredited Personnel</t>
  </si>
  <si>
    <t>MAN-03-01b</t>
  </si>
  <si>
    <t>(b) Professional Qualified Personnel</t>
  </si>
  <si>
    <t>MAN-03-01c</t>
  </si>
  <si>
    <t>(c) Staff Training</t>
  </si>
  <si>
    <t>MAN-03-04a</t>
  </si>
  <si>
    <t>MAN-03-04b</t>
  </si>
  <si>
    <t>(b) Best Practices for Operation and Maintenance Service</t>
  </si>
  <si>
    <t>MAN-03-04c</t>
  </si>
  <si>
    <t>(c) Digitalised Operation</t>
  </si>
  <si>
    <t>MAN-03-04d</t>
  </si>
  <si>
    <t xml:space="preserve">(d) Digitalised Maintenance </t>
  </si>
  <si>
    <t>MAN-03-05a</t>
  </si>
  <si>
    <t>(a) Maintenance of BIM Model</t>
  </si>
  <si>
    <t>MAN-03-05b</t>
  </si>
  <si>
    <t>(b) Use of BIM Model (Asset Management)</t>
  </si>
  <si>
    <t>MAN-03-05c</t>
  </si>
  <si>
    <t>(c) Use of BIM Model (Facility Management)</t>
  </si>
  <si>
    <t>MAN-04-01a</t>
  </si>
  <si>
    <t>(a) Green Lease Incentive</t>
  </si>
  <si>
    <t>MAN-04-01b</t>
  </si>
  <si>
    <t>(b) Green Lease Coverage</t>
  </si>
  <si>
    <t>MAN-04-05a</t>
  </si>
  <si>
    <t>(a) Capacity Building Programme(s)</t>
  </si>
  <si>
    <t>MAN-04-05b</t>
  </si>
  <si>
    <t>(b) Carbon Audit to Tenants</t>
  </si>
  <si>
    <t>MAN-04-05c</t>
  </si>
  <si>
    <t>(c) Decarbonisation Targets for Tenants</t>
  </si>
  <si>
    <t>MAN-04-05d</t>
  </si>
  <si>
    <t xml:space="preserve">(d) Award for Recognition </t>
  </si>
  <si>
    <t>MAN-04-05e</t>
  </si>
  <si>
    <t>(e) Carbon Related Pledge</t>
  </si>
  <si>
    <t>SS-01-01</t>
  </si>
  <si>
    <t>Promotion of Public Transportation</t>
  </si>
  <si>
    <t>SS-01-05</t>
  </si>
  <si>
    <t>Noise Control for Building Equipment</t>
  </si>
  <si>
    <t>SS-02-01</t>
  </si>
  <si>
    <t>Lighting Pollution Mitigation</t>
  </si>
  <si>
    <t>SS-02-02</t>
  </si>
  <si>
    <t>Site Biodiversity</t>
  </si>
  <si>
    <t>SS-03-01</t>
  </si>
  <si>
    <t>Urban Heat Island Mitigation Measures</t>
  </si>
  <si>
    <t>SS-04-02</t>
  </si>
  <si>
    <t>Building-scale Climate Adaptation Measures</t>
  </si>
  <si>
    <t>SS-05-01a</t>
  </si>
  <si>
    <t>(a) Community Engagement</t>
  </si>
  <si>
    <t>SS-05-01b</t>
  </si>
  <si>
    <t>(b) Community Space</t>
  </si>
  <si>
    <t>SS-05-02</t>
  </si>
  <si>
    <t>Active Commuting Support</t>
  </si>
  <si>
    <t>SS-06-01a</t>
  </si>
  <si>
    <t>(a) Medium EV Charging Facilities</t>
  </si>
  <si>
    <t>SS-06-01b</t>
  </si>
  <si>
    <t>(b) Quick EV Charging Facilities</t>
  </si>
  <si>
    <t>SS-06-01c</t>
  </si>
  <si>
    <t>(c) Fast EV Charging Facilities</t>
  </si>
  <si>
    <t>MW-02-03</t>
  </si>
  <si>
    <t>Ozone Depleting Substances</t>
  </si>
  <si>
    <t>MW-02-05a</t>
  </si>
  <si>
    <t>(a) Green Building Components</t>
  </si>
  <si>
    <t>MW-02-05b</t>
  </si>
  <si>
    <t>(b) Green Building Services Systems</t>
  </si>
  <si>
    <t>MW-02-06</t>
  </si>
  <si>
    <t xml:space="preserve">Life Cycle Costing </t>
  </si>
  <si>
    <t>MW-03-02a</t>
  </si>
  <si>
    <t>(a) Recyclables Collection</t>
  </si>
  <si>
    <t>MW-03-02b</t>
  </si>
  <si>
    <t>(b) Recycling Performance</t>
  </si>
  <si>
    <t>MW-03-02c</t>
  </si>
  <si>
    <t>(c) Recycling Transparency and Disclosure</t>
  </si>
  <si>
    <t>MW-03-04a</t>
  </si>
  <si>
    <t>(a) Waste Management Plan</t>
  </si>
  <si>
    <t>MW-03-04b</t>
  </si>
  <si>
    <t>(b) Waste Stream Audit</t>
  </si>
  <si>
    <t>MW-03-04c</t>
  </si>
  <si>
    <t>(c) Enhanced Waste Management Practices</t>
  </si>
  <si>
    <t>MW-03-05a</t>
  </si>
  <si>
    <t>(a) Reduction at Source</t>
  </si>
  <si>
    <t>MW-03-05b</t>
  </si>
  <si>
    <t>(b) Continuous Improvement</t>
  </si>
  <si>
    <t>MW-04-02</t>
  </si>
  <si>
    <t>Green Purchasing Practices</t>
  </si>
  <si>
    <t>EU-00-01</t>
  </si>
  <si>
    <t xml:space="preserve">Minimum Energy Performance </t>
  </si>
  <si>
    <t>EU-01-02a</t>
  </si>
  <si>
    <t>EU-01-02b</t>
  </si>
  <si>
    <t>(b) Benchmarking Ranking</t>
  </si>
  <si>
    <t>EU-01-02c</t>
  </si>
  <si>
    <t>(c) Self-improvement of Energy Utilisation Index</t>
  </si>
  <si>
    <t>EU-01-02d</t>
  </si>
  <si>
    <t>EU-01-03a</t>
  </si>
  <si>
    <t>(a) Development of Peak Demand Management Plan</t>
  </si>
  <si>
    <t>EU-01-03b</t>
  </si>
  <si>
    <t>(b) Execution of Peak Demand Management Plan</t>
  </si>
  <si>
    <t>EU-01-04a</t>
  </si>
  <si>
    <t>(a) Metering Provisions for Landlord’s Electrical Loads</t>
  </si>
  <si>
    <t>EU-01-04b</t>
  </si>
  <si>
    <t>(b) Metering Provisions for Landlord’s Individual Electrical Loads</t>
  </si>
  <si>
    <t>EU-01-04c</t>
  </si>
  <si>
    <t>(c) Performance Auditing</t>
  </si>
  <si>
    <t>EU-01-05: Option 1</t>
  </si>
  <si>
    <t>EU-01-05: Option 2</t>
  </si>
  <si>
    <t>EU-02-01a</t>
  </si>
  <si>
    <t>(a) On-site Renewable Energy Application</t>
  </si>
  <si>
    <t>EU-02-01b</t>
  </si>
  <si>
    <t>(b) Off-site Green Power</t>
  </si>
  <si>
    <t>EU-04-03a</t>
  </si>
  <si>
    <t>(a) Building Energy Consumption</t>
  </si>
  <si>
    <t>EU-04-03b</t>
  </si>
  <si>
    <t xml:space="preserve">(b) Energy Breakdown for air-conditioning system </t>
  </si>
  <si>
    <t>EU-04-03c</t>
  </si>
  <si>
    <t xml:space="preserve">(c) Energy Breakdown for other system </t>
  </si>
  <si>
    <t>EU-04-03d</t>
  </si>
  <si>
    <t>(d) Analysis of Building Energy Consumption</t>
  </si>
  <si>
    <t>EU-04-03e</t>
  </si>
  <si>
    <t>(e) Carbon Audit</t>
  </si>
  <si>
    <t>EU-04-04a</t>
  </si>
  <si>
    <t>(a) Planning Stage</t>
  </si>
  <si>
    <t>EU-04-04b</t>
  </si>
  <si>
    <t>(b) Investigation Stage</t>
  </si>
  <si>
    <t>EU-04-04c</t>
  </si>
  <si>
    <t>(c) Implementation Stage</t>
  </si>
  <si>
    <t>EU-04-04d</t>
  </si>
  <si>
    <t>(d) Ongoing Commissioning Plan</t>
  </si>
  <si>
    <t>EU-04-04e</t>
  </si>
  <si>
    <t>(e) Ongoing Commissioning Implementation</t>
  </si>
  <si>
    <t>WU-01-01</t>
  </si>
  <si>
    <t>Use of Water Efficient Flow Devices</t>
  </si>
  <si>
    <t>WU-01-02a</t>
  </si>
  <si>
    <t>(a) Smart Irrigation</t>
  </si>
  <si>
    <t>WU-01-02b</t>
  </si>
  <si>
    <t>(b) Water Consumption Reduction by Irrigation Water</t>
  </si>
  <si>
    <t>WU-01-04</t>
  </si>
  <si>
    <t>Water Leakage Detection</t>
  </si>
  <si>
    <t>WU-02-01a</t>
  </si>
  <si>
    <t>(a) Water Closets</t>
  </si>
  <si>
    <t>WU-02-01b</t>
  </si>
  <si>
    <t>(b) Urinals</t>
  </si>
  <si>
    <t>WU-03-01a</t>
  </si>
  <si>
    <t>(a) Water Recycling System(s) – Feasibility</t>
  </si>
  <si>
    <t>WU-03-01b</t>
  </si>
  <si>
    <t>(b) Water Recycling System(s) – Implementation</t>
  </si>
  <si>
    <t>WU-03-01c</t>
  </si>
  <si>
    <t>(c) Water Consumption Reduction by Recycled Water</t>
  </si>
  <si>
    <t>WU-04-01a</t>
  </si>
  <si>
    <t>(a)     Smart Water Metering – Feasibility</t>
  </si>
  <si>
    <t>WU-04-01b</t>
  </si>
  <si>
    <t>(b)     Smart Water Metering – Implementation</t>
  </si>
  <si>
    <t>WU-04-02a</t>
  </si>
  <si>
    <t>(a)     Fresh Water Consumption - Landlord-Controlled Area</t>
  </si>
  <si>
    <t>WU-04-02b</t>
  </si>
  <si>
    <t>(b)     Fresh Water Consumption - Whole Building</t>
  </si>
  <si>
    <t>WU-04-02c</t>
  </si>
  <si>
    <t>(c)     Self-Improvement</t>
  </si>
  <si>
    <t>WU-04-02d</t>
  </si>
  <si>
    <t>(d)     Continuous Reduction Trend</t>
  </si>
  <si>
    <t>WU-04-04a</t>
  </si>
  <si>
    <t xml:space="preserve">(a)     Water Supply System Safety Inspection </t>
  </si>
  <si>
    <t>WU-04-04b</t>
  </si>
  <si>
    <t>(b)     Water Audit</t>
  </si>
  <si>
    <t>HWB-01-01</t>
  </si>
  <si>
    <t>Healthy and Active Living</t>
  </si>
  <si>
    <t>HWB-01-02</t>
  </si>
  <si>
    <t>Biophilic Design</t>
  </si>
  <si>
    <t>HWB-01-03</t>
  </si>
  <si>
    <t>Physical Activity and Mental Health Programme</t>
  </si>
  <si>
    <t>HWB-02-01a</t>
  </si>
  <si>
    <t>(a)   Universal Accessibility</t>
  </si>
  <si>
    <t>HWB-02-01b</t>
  </si>
  <si>
    <t xml:space="preserve">(b)   Family Friendly Facilities </t>
  </si>
  <si>
    <t>HWB-02-02</t>
  </si>
  <si>
    <t>Amenities for Operation and Maintenance</t>
  </si>
  <si>
    <t>HWB-03-01a</t>
  </si>
  <si>
    <t>(a)     Minimum Ventilation (Calculation)</t>
  </si>
  <si>
    <t>HWB-03-01b</t>
  </si>
  <si>
    <t>(b)     Minimum Ventilation (Measurement)</t>
  </si>
  <si>
    <t>HWB-03-03a</t>
  </si>
  <si>
    <t>(a)     Background Noise Level</t>
  </si>
  <si>
    <t>HWB-03-03b</t>
  </si>
  <si>
    <t>(b)     Reverberation Time</t>
  </si>
  <si>
    <t>HWB-03-03c</t>
  </si>
  <si>
    <t>(c)     Noise Isolation</t>
  </si>
  <si>
    <t>HWB-03-05a</t>
  </si>
  <si>
    <t>HWB-03-05b</t>
  </si>
  <si>
    <t>(b)     Response Mechanism</t>
  </si>
  <si>
    <t>HWB-03-05c</t>
  </si>
  <si>
    <t>(c)     Real-time IAQ Data Disclosure</t>
  </si>
  <si>
    <t>HWB-03-06a</t>
  </si>
  <si>
    <t>(a)     Temperature and Humidity Control</t>
  </si>
  <si>
    <t>HWB-03-06b</t>
  </si>
  <si>
    <t>(b)     Continuous Monitoring</t>
  </si>
  <si>
    <t>HWB-03-07a</t>
  </si>
  <si>
    <t>(a)     Lighting Performance in Normally Occupied Spaces</t>
  </si>
  <si>
    <t>HWB-03-07b</t>
  </si>
  <si>
    <t>HWB-03-08</t>
  </si>
  <si>
    <t>Daylight</t>
  </si>
  <si>
    <t>HWB-03-10a</t>
  </si>
  <si>
    <t>(a)     Water Quality Survey</t>
  </si>
  <si>
    <t>HWB-03-10b</t>
  </si>
  <si>
    <t>(b)     Access to Drinking Water</t>
  </si>
  <si>
    <t>HWB-03-11a</t>
  </si>
  <si>
    <t>(a)     Particle Filtration</t>
  </si>
  <si>
    <t>HWB-03-11b</t>
  </si>
  <si>
    <t>(b)     Air Purification Treatment</t>
  </si>
  <si>
    <t>HWB-04-02</t>
  </si>
  <si>
    <t>Health Protection</t>
  </si>
  <si>
    <t>(a) Benchmarking</t>
  </si>
  <si>
    <t>(a)     Provision of IAQ Sensor </t>
  </si>
  <si>
    <t>(b)     Lighting Performance in Not Normally Occupied Spaces</t>
  </si>
  <si>
    <t>Credit Head/ Sub-head</t>
  </si>
  <si>
    <t>Innovations and Additions</t>
  </si>
  <si>
    <t>(d) Continuous Energy Consumption Reduction Trend</t>
  </si>
  <si>
    <t>(a) Good Practices for Operation and Maintenance Service</t>
  </si>
  <si>
    <t>Credit Anticipated</t>
  </si>
  <si>
    <t>Sub-total (MAN) =</t>
  </si>
  <si>
    <t>Sub-total (SS) =</t>
  </si>
  <si>
    <t>Sub-total (MW) =</t>
  </si>
  <si>
    <t>Sub-total (EU) =</t>
  </si>
  <si>
    <t>Sub-total (WU) =</t>
  </si>
  <si>
    <t>Sub-total (HWB) =</t>
  </si>
  <si>
    <t>IA-01-01a</t>
  </si>
  <si>
    <t>IA-01-01b</t>
  </si>
  <si>
    <t>IA-01-01c</t>
  </si>
  <si>
    <t>IA-01-01d</t>
  </si>
  <si>
    <t>IA-01-01e</t>
  </si>
  <si>
    <t>IA-01-01f</t>
  </si>
  <si>
    <t>IA-01-01g</t>
  </si>
  <si>
    <t>IA-01-01h</t>
  </si>
  <si>
    <t>IA-01-01i</t>
  </si>
  <si>
    <t>IA-01-01j</t>
  </si>
  <si>
    <t>Sub-total (IA) =</t>
  </si>
  <si>
    <t>Management (MAN)</t>
  </si>
  <si>
    <t>Sustainable Site (SS)</t>
  </si>
  <si>
    <t>Materials and Wastes (MW)</t>
  </si>
  <si>
    <t>Energy Use (EU)</t>
  </si>
  <si>
    <t>Water Use (WU)</t>
  </si>
  <si>
    <t>Health and Wellbeing (HWB)</t>
  </si>
  <si>
    <t>Innovations and Additions (IA)</t>
  </si>
  <si>
    <t>Project Name:</t>
  </si>
  <si>
    <t>BEAM Plus Project No.:</t>
  </si>
  <si>
    <t>Project Description:</t>
  </si>
  <si>
    <t>Assessment Period for Record-Related Submittals (12 months):</t>
  </si>
  <si>
    <t>(mm/yyyy)</t>
  </si>
  <si>
    <t>-</t>
  </si>
  <si>
    <t>Sub-Total</t>
  </si>
  <si>
    <t>MAN</t>
  </si>
  <si>
    <t>SS</t>
  </si>
  <si>
    <t>MW</t>
  </si>
  <si>
    <t>EU</t>
  </si>
  <si>
    <t>WU</t>
  </si>
  <si>
    <t>HWB</t>
  </si>
  <si>
    <t>IA</t>
  </si>
  <si>
    <t>Minimum</t>
  </si>
  <si>
    <t>Achieved Minimum?</t>
  </si>
  <si>
    <t>Total</t>
  </si>
  <si>
    <t>Comprehesive Scheme</t>
  </si>
  <si>
    <t>Platinum</t>
  </si>
  <si>
    <t>Gold</t>
  </si>
  <si>
    <t>Silver</t>
  </si>
  <si>
    <t>Bronze</t>
  </si>
  <si>
    <t>Assessment Completed Without Any Rating</t>
  </si>
  <si>
    <t xml:space="preserve">Assessed Rating = </t>
  </si>
  <si>
    <t>Theme Certificate</t>
  </si>
  <si>
    <t>T1</t>
  </si>
  <si>
    <t>T2</t>
  </si>
  <si>
    <t>T3</t>
  </si>
  <si>
    <t>T4</t>
  </si>
  <si>
    <t>T5</t>
  </si>
  <si>
    <t>T6</t>
  </si>
  <si>
    <t>T7</t>
  </si>
  <si>
    <t>Sustainable Property Management</t>
  </si>
  <si>
    <t>Smart Resource Management</t>
  </si>
  <si>
    <t>Smart Energy Optimisation</t>
  </si>
  <si>
    <t>Water Conservation Excellence</t>
  </si>
  <si>
    <t>Healthy Living Building</t>
  </si>
  <si>
    <t>Sustainable Real Assets</t>
  </si>
  <si>
    <t>Advancing Net Zero</t>
  </si>
  <si>
    <t>Excellent</t>
  </si>
  <si>
    <t>Good</t>
  </si>
  <si>
    <t>Satisfactory</t>
  </si>
  <si>
    <t>Very Good</t>
  </si>
  <si>
    <t xml:space="preserve">Sustainable Real Assets </t>
  </si>
  <si>
    <t>Yes</t>
  </si>
  <si>
    <t>/</t>
  </si>
  <si>
    <t xml:space="preserve"> </t>
  </si>
  <si>
    <t>Scores calculation</t>
  </si>
  <si>
    <t>For Chart</t>
  </si>
  <si>
    <t>Credit Point(s) Achieved</t>
  </si>
  <si>
    <t>EU-01-05</t>
  </si>
  <si>
    <t>[Select Compliance Path]</t>
  </si>
  <si>
    <t>(b) Option 1: Energy Breakdown for centralised A/C system</t>
  </si>
  <si>
    <t>(b) Option 2: Energy Breakdown for de-centralised A/C system</t>
  </si>
  <si>
    <t>Option 1, Route 1: Buildings with single user (EUI, ZCRB)</t>
  </si>
  <si>
    <t>Option 1, Route 2: Buildings with single user (% reduction, ZCRB)</t>
  </si>
  <si>
    <t>Option 2, Route 1: Buildings with tenant spaces (EUI, ZCRB)</t>
  </si>
  <si>
    <t>Option 2, Route 2: Buildings with tenant spaces (% reduction, ZCRB)</t>
  </si>
  <si>
    <t>Energy Performance Certificate, ZCRB</t>
  </si>
  <si>
    <t>EU_04_03b_Path</t>
  </si>
  <si>
    <t>EU_01_05_Path</t>
  </si>
  <si>
    <t>(a) Smart Water Metering – Feasibility</t>
  </si>
  <si>
    <t>(b) Smart Water Metering – Implementation</t>
  </si>
  <si>
    <t>(a) Fresh Water Consumption - Landlord-Controlled Area</t>
  </si>
  <si>
    <t>(b) Fresh Water Consumption - Whole Building</t>
  </si>
  <si>
    <t>(c) Self-Improvement</t>
  </si>
  <si>
    <t>(d) Continuous Reduction Trend</t>
  </si>
  <si>
    <t xml:space="preserve">(a) Water Supply System Safety Inspection </t>
  </si>
  <si>
    <t>(b) Water Audit</t>
  </si>
  <si>
    <t>(a) Universal Accessibility</t>
  </si>
  <si>
    <t xml:space="preserve">(b) Family Friendly Facilities </t>
  </si>
  <si>
    <t>(a) Minimum Ventilation (Calculation)</t>
  </si>
  <si>
    <t>(b) Minimum Ventilation (Measurement)</t>
  </si>
  <si>
    <t>(a) Background Noise Level</t>
  </si>
  <si>
    <t>(b) Reverberation Time</t>
  </si>
  <si>
    <t>(c) Noise Isolation</t>
  </si>
  <si>
    <t>(a) Provision of IAQ Sensor </t>
  </si>
  <si>
    <t>(b) Response Mechanism</t>
  </si>
  <si>
    <t>(c) Real-time IAQ Data Disclosure</t>
  </si>
  <si>
    <t>(a) Temperature and Humidity Control</t>
  </si>
  <si>
    <t>(b) Continuous Monitoring</t>
  </si>
  <si>
    <t>(a) Lighting Performance in Normally Occupied Spaces</t>
  </si>
  <si>
    <t>(b) Lighting Performance in Not Normally Occupied Spaces</t>
  </si>
  <si>
    <t>(a) Water Quality Survey</t>
  </si>
  <si>
    <t>(b) Access to Drinking Water</t>
  </si>
  <si>
    <t>(a) Particle Filtration</t>
  </si>
  <si>
    <t>(b) Air Purification Treatment</t>
  </si>
  <si>
    <t>Min required chart</t>
  </si>
  <si>
    <t>Credit Overview chart</t>
  </si>
  <si>
    <t>ok</t>
  </si>
  <si>
    <t>short</t>
  </si>
  <si>
    <t>Actual Score</t>
  </si>
  <si>
    <t>Min. Score</t>
  </si>
  <si>
    <t>Capped Score for chart</t>
  </si>
  <si>
    <t>Theme Cert. chart</t>
  </si>
  <si>
    <t>Actual Scores</t>
  </si>
  <si>
    <t>T7 - Advancing Net Zero</t>
  </si>
  <si>
    <t>T6 - Sustainable Real Assets</t>
  </si>
  <si>
    <t>T5 - Healthy Living Building</t>
  </si>
  <si>
    <t>T4 - Water Conservation Excellence</t>
  </si>
  <si>
    <t>T3 - Smart Energy Optimisation</t>
  </si>
  <si>
    <t>T2 - Smart Resource Management</t>
  </si>
  <si>
    <t>T1 - Sustainable Property Management</t>
  </si>
  <si>
    <t>Theme Certifcation</t>
  </si>
  <si>
    <t>Total Credit Points</t>
  </si>
  <si>
    <t>Pass</t>
  </si>
  <si>
    <t>Comprehensive Scheme</t>
  </si>
  <si>
    <t>No</t>
  </si>
  <si>
    <t>Actual score</t>
  </si>
  <si>
    <t xml:space="preserve">Minimum Credit Points Required in Each Performance Category </t>
  </si>
  <si>
    <t>Data Label</t>
  </si>
  <si>
    <t>Count Error</t>
  </si>
  <si>
    <t>From</t>
  </si>
  <si>
    <t>To</t>
  </si>
  <si>
    <t>Score</t>
  </si>
  <si>
    <t>Available Credit Points</t>
  </si>
  <si>
    <t>Total Credit Points Available</t>
  </si>
  <si>
    <t>Highest Rating</t>
  </si>
  <si>
    <t>Remaining Credit Point(s) Available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</si>
</sst>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Calibri"/>
      <family val="2"/>
    </font>
    <font>
      <b/>
      <sz val="10"/>
      <color rgb="FFFF0000"/>
      <name val="Calibri"/>
      <family val="2"/>
    </font>
    <font>
      <sz val="10"/>
      <color theme="0" tint="-0.249977111117893"/>
      <name val="Calibri"/>
      <family val="2"/>
    </font>
    <font>
      <sz val="10"/>
      <name val="Calibri"/>
      <family val="2"/>
    </font>
    <font>
      <sz val="10"/>
      <color rgb="FF595959"/>
      <name val="Calibri"/>
      <family val="2"/>
    </font>
    <font>
      <b/>
      <sz val="10"/>
      <color rgb="FFC00000"/>
      <name val="Calibri"/>
      <family val="2"/>
    </font>
    <font>
      <b/>
      <sz val="10"/>
      <name val="Calibri"/>
      <family val="2"/>
    </font>
    <font>
      <b/>
      <sz val="12"/>
      <color rgb="FF595959"/>
      <name val="Calibri"/>
      <family val="2"/>
    </font>
    <font>
      <sz val="12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FFD6A5"/>
        <bgColor indexed="64"/>
      </patternFill>
    </fill>
    <fill>
      <patternFill patternType="solid">
        <fgColor rgb="FFAFE0A4"/>
        <bgColor indexed="64"/>
      </patternFill>
    </fill>
    <fill>
      <patternFill patternType="solid">
        <fgColor rgb="FF8FB5D1"/>
        <bgColor indexed="64"/>
      </patternFill>
    </fill>
    <fill>
      <patternFill patternType="solid">
        <fgColor rgb="FFFFEB85"/>
        <bgColor indexed="64"/>
      </patternFill>
    </fill>
    <fill>
      <patternFill patternType="solid">
        <fgColor rgb="FFFFC885"/>
        <bgColor indexed="64"/>
      </patternFill>
    </fill>
    <fill>
      <patternFill patternType="solid">
        <fgColor rgb="FF93FBC2"/>
        <bgColor indexed="64"/>
      </patternFill>
    </fill>
    <fill>
      <patternFill patternType="solid">
        <fgColor rgb="FFCCAADA"/>
        <bgColor indexed="64"/>
      </patternFill>
    </fill>
    <fill>
      <patternFill patternType="solid">
        <fgColor rgb="FFABD7F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2" tint="-0.749992370372631"/>
      </left>
      <right/>
      <top style="thin">
        <color theme="2" tint="-0.749992370372631"/>
      </top>
      <bottom/>
      <diagonal/>
    </border>
    <border>
      <left/>
      <right/>
      <top style="thin">
        <color theme="2" tint="-0.749992370372631"/>
      </top>
      <bottom/>
      <diagonal/>
    </border>
    <border>
      <left/>
      <right style="thin">
        <color theme="2" tint="-0.749992370372631"/>
      </right>
      <top style="thin">
        <color theme="2" tint="-0.749992370372631"/>
      </top>
      <bottom/>
      <diagonal/>
    </border>
    <border>
      <left style="thin">
        <color theme="2" tint="-0.749992370372631"/>
      </left>
      <right/>
      <top/>
      <bottom/>
      <diagonal/>
    </border>
    <border>
      <left/>
      <right style="thin">
        <color theme="2" tint="-0.749992370372631"/>
      </right>
      <top/>
      <bottom/>
      <diagonal/>
    </border>
    <border>
      <left style="thin">
        <color theme="2" tint="-0.749992370372631"/>
      </left>
      <right/>
      <top/>
      <bottom style="thin">
        <color theme="2" tint="-0.749992370372631"/>
      </bottom>
      <diagonal/>
    </border>
    <border>
      <left/>
      <right/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rgb="FF8FB5D1"/>
      </left>
      <right/>
      <top style="medium">
        <color rgb="FF8FB5D1"/>
      </top>
      <bottom/>
      <diagonal/>
    </border>
    <border>
      <left/>
      <right/>
      <top style="medium">
        <color rgb="FF8FB5D1"/>
      </top>
      <bottom/>
      <diagonal/>
    </border>
    <border>
      <left/>
      <right style="medium">
        <color rgb="FF8FB5D1"/>
      </right>
      <top style="medium">
        <color rgb="FF8FB5D1"/>
      </top>
      <bottom/>
      <diagonal/>
    </border>
    <border>
      <left style="medium">
        <color rgb="FF8FB5D1"/>
      </left>
      <right/>
      <top/>
      <bottom/>
      <diagonal/>
    </border>
    <border>
      <left/>
      <right style="medium">
        <color rgb="FF8FB5D1"/>
      </right>
      <top/>
      <bottom/>
      <diagonal/>
    </border>
    <border>
      <left style="medium">
        <color rgb="FFAFE0A4"/>
      </left>
      <right/>
      <top style="medium">
        <color rgb="FFAFE0A4"/>
      </top>
      <bottom/>
      <diagonal/>
    </border>
    <border>
      <left/>
      <right/>
      <top style="medium">
        <color rgb="FFAFE0A4"/>
      </top>
      <bottom/>
      <diagonal/>
    </border>
    <border>
      <left/>
      <right style="medium">
        <color rgb="FFAFE0A4"/>
      </right>
      <top style="medium">
        <color rgb="FFAFE0A4"/>
      </top>
      <bottom/>
      <diagonal/>
    </border>
    <border>
      <left style="medium">
        <color rgb="FFAFE0A4"/>
      </left>
      <right/>
      <top/>
      <bottom/>
      <diagonal/>
    </border>
    <border>
      <left/>
      <right style="medium">
        <color rgb="FFAFE0A4"/>
      </right>
      <top/>
      <bottom/>
      <diagonal/>
    </border>
    <border>
      <left style="medium">
        <color rgb="FFAFE0A4"/>
      </left>
      <right/>
      <top/>
      <bottom style="medium">
        <color rgb="FFAFE0A4"/>
      </bottom>
      <diagonal/>
    </border>
    <border>
      <left/>
      <right/>
      <top/>
      <bottom style="medium">
        <color rgb="FFAFE0A4"/>
      </bottom>
      <diagonal/>
    </border>
    <border>
      <left/>
      <right style="medium">
        <color rgb="FFAFE0A4"/>
      </right>
      <top/>
      <bottom style="medium">
        <color rgb="FFAFE0A4"/>
      </bottom>
      <diagonal/>
    </border>
    <border>
      <left style="medium">
        <color rgb="FFFFEB85"/>
      </left>
      <right/>
      <top style="medium">
        <color rgb="FFFFEB85"/>
      </top>
      <bottom/>
      <diagonal/>
    </border>
    <border>
      <left/>
      <right/>
      <top style="medium">
        <color rgb="FFFFEB85"/>
      </top>
      <bottom/>
      <diagonal/>
    </border>
    <border>
      <left/>
      <right style="medium">
        <color rgb="FFFFEB85"/>
      </right>
      <top style="medium">
        <color rgb="FFFFEB85"/>
      </top>
      <bottom/>
      <diagonal/>
    </border>
    <border>
      <left style="medium">
        <color rgb="FFFFEB85"/>
      </left>
      <right/>
      <top/>
      <bottom/>
      <diagonal/>
    </border>
    <border>
      <left/>
      <right style="medium">
        <color rgb="FFFFEB85"/>
      </right>
      <top/>
      <bottom/>
      <diagonal/>
    </border>
    <border>
      <left style="medium">
        <color rgb="FFFFC885"/>
      </left>
      <right/>
      <top style="medium">
        <color rgb="FFFFC885"/>
      </top>
      <bottom/>
      <diagonal/>
    </border>
    <border>
      <left/>
      <right/>
      <top style="medium">
        <color rgb="FFFFC885"/>
      </top>
      <bottom/>
      <diagonal/>
    </border>
    <border>
      <left/>
      <right style="medium">
        <color rgb="FFFFC885"/>
      </right>
      <top style="medium">
        <color rgb="FFFFC885"/>
      </top>
      <bottom/>
      <diagonal/>
    </border>
    <border>
      <left style="medium">
        <color rgb="FFFFC885"/>
      </left>
      <right/>
      <top/>
      <bottom/>
      <diagonal/>
    </border>
    <border>
      <left/>
      <right style="medium">
        <color rgb="FFFFC885"/>
      </right>
      <top/>
      <bottom/>
      <diagonal/>
    </border>
    <border>
      <left style="medium">
        <color rgb="FFABD7FB"/>
      </left>
      <right/>
      <top style="medium">
        <color rgb="FFABD7FB"/>
      </top>
      <bottom/>
      <diagonal/>
    </border>
    <border>
      <left/>
      <right/>
      <top style="medium">
        <color rgb="FFABD7FB"/>
      </top>
      <bottom/>
      <diagonal/>
    </border>
    <border>
      <left/>
      <right style="medium">
        <color rgb="FFABD7FB"/>
      </right>
      <top style="medium">
        <color rgb="FFABD7FB"/>
      </top>
      <bottom/>
      <diagonal/>
    </border>
    <border>
      <left style="medium">
        <color rgb="FFABD7FB"/>
      </left>
      <right/>
      <top/>
      <bottom/>
      <diagonal/>
    </border>
    <border>
      <left/>
      <right style="medium">
        <color rgb="FFABD7FB"/>
      </right>
      <top/>
      <bottom/>
      <diagonal/>
    </border>
    <border>
      <left style="medium">
        <color rgb="FFABD7FB"/>
      </left>
      <right/>
      <top/>
      <bottom style="medium">
        <color rgb="FFABD7FB"/>
      </bottom>
      <diagonal/>
    </border>
    <border>
      <left/>
      <right/>
      <top/>
      <bottom style="medium">
        <color rgb="FFABD7FB"/>
      </bottom>
      <diagonal/>
    </border>
    <border>
      <left/>
      <right style="medium">
        <color rgb="FFABD7FB"/>
      </right>
      <top/>
      <bottom style="medium">
        <color rgb="FFABD7FB"/>
      </bottom>
      <diagonal/>
    </border>
    <border>
      <left style="medium">
        <color rgb="FFCCAADA"/>
      </left>
      <right/>
      <top style="medium">
        <color rgb="FFCCAADA"/>
      </top>
      <bottom/>
      <diagonal/>
    </border>
    <border>
      <left/>
      <right/>
      <top style="medium">
        <color rgb="FFCCAADA"/>
      </top>
      <bottom/>
      <diagonal/>
    </border>
    <border>
      <left/>
      <right style="medium">
        <color rgb="FFCCAADA"/>
      </right>
      <top style="medium">
        <color rgb="FFCCAADA"/>
      </top>
      <bottom/>
      <diagonal/>
    </border>
    <border>
      <left style="medium">
        <color rgb="FFCCAADA"/>
      </left>
      <right/>
      <top/>
      <bottom/>
      <diagonal/>
    </border>
    <border>
      <left/>
      <right style="medium">
        <color rgb="FFCCAADA"/>
      </right>
      <top/>
      <bottom/>
      <diagonal/>
    </border>
    <border>
      <left style="medium">
        <color rgb="FF93FBC2"/>
      </left>
      <right/>
      <top style="medium">
        <color rgb="FF93FBC2"/>
      </top>
      <bottom/>
      <diagonal/>
    </border>
    <border>
      <left/>
      <right/>
      <top style="medium">
        <color rgb="FF93FBC2"/>
      </top>
      <bottom/>
      <diagonal/>
    </border>
    <border>
      <left/>
      <right style="medium">
        <color rgb="FF93FBC2"/>
      </right>
      <top style="medium">
        <color rgb="FF93FBC2"/>
      </top>
      <bottom/>
      <diagonal/>
    </border>
    <border>
      <left style="medium">
        <color rgb="FF93FBC2"/>
      </left>
      <right/>
      <top/>
      <bottom/>
      <diagonal/>
    </border>
    <border>
      <left/>
      <right style="medium">
        <color rgb="FF93FBC2"/>
      </right>
      <top/>
      <bottom/>
      <diagonal/>
    </border>
    <border>
      <left style="medium">
        <color rgb="FF93FBC2"/>
      </left>
      <right/>
      <top/>
      <bottom style="medium">
        <color rgb="FF93FBC2"/>
      </bottom>
      <diagonal/>
    </border>
    <border>
      <left/>
      <right/>
      <top/>
      <bottom style="medium">
        <color rgb="FF93FBC2"/>
      </bottom>
      <diagonal/>
    </border>
    <border>
      <left/>
      <right style="medium">
        <color rgb="FF93FBC2"/>
      </right>
      <top/>
      <bottom style="medium">
        <color rgb="FF93FBC2"/>
      </bottom>
      <diagonal/>
    </border>
    <border>
      <left/>
      <right/>
      <top/>
      <bottom style="medium">
        <color rgb="FFCCAADA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7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vertical="top" wrapText="1"/>
    </xf>
    <xf numFmtId="0" fontId="3" fillId="2" borderId="0" xfId="0" applyFont="1" applyFill="1" applyAlignment="1">
      <alignment vertical="top"/>
    </xf>
    <xf numFmtId="0" fontId="4" fillId="0" borderId="0" xfId="0" applyFont="1"/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10" borderId="0" xfId="0" applyFont="1" applyFill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1" borderId="0" xfId="0" applyFont="1" applyFill="1"/>
    <xf numFmtId="0" fontId="4" fillId="0" borderId="0" xfId="0" applyFont="1" applyAlignment="1">
      <alignment horizontal="center" vertical="center"/>
    </xf>
    <xf numFmtId="0" fontId="3" fillId="0" borderId="3" xfId="0" applyFont="1" applyBorder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12" borderId="0" xfId="0" applyFont="1" applyFill="1"/>
    <xf numFmtId="0" fontId="3" fillId="12" borderId="0" xfId="0" applyFont="1" applyFill="1" applyAlignment="1">
      <alignment vertical="top" wrapText="1"/>
    </xf>
    <xf numFmtId="0" fontId="3" fillId="12" borderId="0" xfId="0" applyFont="1" applyFill="1" applyAlignment="1">
      <alignment vertical="top"/>
    </xf>
    <xf numFmtId="0" fontId="4" fillId="12" borderId="0" xfId="0" applyFont="1" applyFill="1" applyAlignment="1">
      <alignment vertical="top"/>
    </xf>
    <xf numFmtId="0" fontId="4" fillId="12" borderId="0" xfId="0" applyFont="1" applyFill="1" applyAlignment="1">
      <alignment horizontal="left" vertical="center" wrapText="1"/>
    </xf>
    <xf numFmtId="0" fontId="4" fillId="12" borderId="0" xfId="0" applyFont="1" applyFill="1" applyAlignment="1">
      <alignment vertical="center" wrapText="1"/>
    </xf>
    <xf numFmtId="0" fontId="4" fillId="12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vertical="center"/>
    </xf>
    <xf numFmtId="0" fontId="3" fillId="12" borderId="0" xfId="0" applyFont="1" applyFill="1" applyAlignment="1">
      <alignment horizontal="center" vertical="center" wrapText="1"/>
    </xf>
    <xf numFmtId="0" fontId="3" fillId="12" borderId="0" xfId="0" applyFont="1" applyFill="1" applyAlignment="1">
      <alignment horizontal="left" vertical="top" wrapText="1"/>
    </xf>
    <xf numFmtId="0" fontId="3" fillId="1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9" fontId="3" fillId="0" borderId="1" xfId="2" applyFont="1" applyBorder="1" applyAlignment="1">
      <alignment horizontal="center" vertical="center"/>
    </xf>
    <xf numFmtId="9" fontId="3" fillId="0" borderId="0" xfId="2" applyFont="1" applyBorder="1" applyAlignment="1">
      <alignment horizontal="center" vertical="center"/>
    </xf>
    <xf numFmtId="9" fontId="10" fillId="0" borderId="0" xfId="2" applyFont="1" applyAlignment="1">
      <alignment horizontal="center" vertical="center"/>
    </xf>
    <xf numFmtId="9" fontId="3" fillId="0" borderId="0" xfId="2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4" fillId="4" borderId="0" xfId="0" applyFont="1" applyFill="1" applyAlignment="1">
      <alignment vertical="top" wrapText="1"/>
    </xf>
    <xf numFmtId="0" fontId="4" fillId="4" borderId="0" xfId="0" applyFont="1" applyFill="1" applyAlignment="1">
      <alignment horizontal="right" vertical="top"/>
    </xf>
    <xf numFmtId="0" fontId="4" fillId="4" borderId="21" xfId="0" applyFont="1" applyFill="1" applyBorder="1" applyAlignment="1">
      <alignment horizontal="left" vertical="center"/>
    </xf>
    <xf numFmtId="0" fontId="4" fillId="4" borderId="22" xfId="0" applyFont="1" applyFill="1" applyBorder="1" applyAlignment="1">
      <alignment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3" fillId="12" borderId="24" xfId="0" applyFont="1" applyFill="1" applyBorder="1" applyAlignment="1">
      <alignment vertical="top" wrapText="1"/>
    </xf>
    <xf numFmtId="0" fontId="4" fillId="4" borderId="24" xfId="0" applyFont="1" applyFill="1" applyBorder="1" applyAlignment="1">
      <alignment vertical="top" wrapText="1"/>
    </xf>
    <xf numFmtId="0" fontId="4" fillId="4" borderId="25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vertical="top"/>
    </xf>
    <xf numFmtId="0" fontId="4" fillId="3" borderId="27" xfId="0" applyFont="1" applyFill="1" applyBorder="1" applyAlignment="1">
      <alignment vertical="top" wrapText="1"/>
    </xf>
    <xf numFmtId="0" fontId="4" fillId="3" borderId="27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 wrapText="1"/>
    </xf>
    <xf numFmtId="0" fontId="3" fillId="12" borderId="29" xfId="0" applyFont="1" applyFill="1" applyBorder="1" applyAlignment="1">
      <alignment vertical="top" wrapText="1"/>
    </xf>
    <xf numFmtId="0" fontId="4" fillId="3" borderId="31" xfId="0" applyFont="1" applyFill="1" applyBorder="1" applyAlignment="1">
      <alignment vertical="top" wrapText="1"/>
    </xf>
    <xf numFmtId="0" fontId="4" fillId="3" borderId="32" xfId="0" applyFont="1" applyFill="1" applyBorder="1" applyAlignment="1">
      <alignment vertical="top" wrapText="1"/>
    </xf>
    <xf numFmtId="0" fontId="4" fillId="3" borderId="32" xfId="0" applyFont="1" applyFill="1" applyBorder="1" applyAlignment="1">
      <alignment horizontal="right" vertical="top"/>
    </xf>
    <xf numFmtId="0" fontId="4" fillId="3" borderId="33" xfId="0" applyFont="1" applyFill="1" applyBorder="1" applyAlignment="1">
      <alignment horizontal="center" vertical="center" wrapText="1"/>
    </xf>
    <xf numFmtId="0" fontId="4" fillId="5" borderId="34" xfId="0" applyFont="1" applyFill="1" applyBorder="1" applyAlignment="1">
      <alignment vertical="top"/>
    </xf>
    <xf numFmtId="0" fontId="4" fillId="5" borderId="35" xfId="0" applyFont="1" applyFill="1" applyBorder="1" applyAlignment="1">
      <alignment vertical="top" wrapText="1"/>
    </xf>
    <xf numFmtId="0" fontId="4" fillId="5" borderId="35" xfId="0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horizontal="center" vertical="center" wrapText="1"/>
    </xf>
    <xf numFmtId="0" fontId="3" fillId="12" borderId="37" xfId="0" applyFont="1" applyFill="1" applyBorder="1" applyAlignment="1">
      <alignment vertical="top" wrapText="1"/>
    </xf>
    <xf numFmtId="0" fontId="3" fillId="12" borderId="37" xfId="0" applyFont="1" applyFill="1" applyBorder="1" applyAlignment="1">
      <alignment vertical="top"/>
    </xf>
    <xf numFmtId="0" fontId="5" fillId="12" borderId="0" xfId="0" applyFont="1" applyFill="1" applyAlignment="1">
      <alignment horizontal="center" vertical="center" wrapText="1"/>
    </xf>
    <xf numFmtId="0" fontId="4" fillId="5" borderId="37" xfId="0" applyFont="1" applyFill="1" applyBorder="1" applyAlignment="1">
      <alignment vertical="top" wrapText="1"/>
    </xf>
    <xf numFmtId="0" fontId="4" fillId="5" borderId="0" xfId="0" applyFont="1" applyFill="1" applyAlignment="1">
      <alignment vertical="top" wrapText="1"/>
    </xf>
    <xf numFmtId="0" fontId="4" fillId="5" borderId="0" xfId="0" applyFont="1" applyFill="1" applyAlignment="1">
      <alignment horizontal="right" vertical="top"/>
    </xf>
    <xf numFmtId="0" fontId="4" fillId="5" borderId="38" xfId="0" applyFont="1" applyFill="1" applyBorder="1" applyAlignment="1">
      <alignment horizontal="center" vertical="center" wrapText="1"/>
    </xf>
    <xf numFmtId="0" fontId="4" fillId="6" borderId="39" xfId="0" applyFont="1" applyFill="1" applyBorder="1" applyAlignment="1">
      <alignment vertical="top"/>
    </xf>
    <xf numFmtId="0" fontId="4" fillId="6" borderId="40" xfId="0" applyFont="1" applyFill="1" applyBorder="1" applyAlignment="1">
      <alignment vertical="top" wrapText="1"/>
    </xf>
    <xf numFmtId="0" fontId="4" fillId="6" borderId="40" xfId="0" applyFont="1" applyFill="1" applyBorder="1" applyAlignment="1">
      <alignment horizontal="center" vertical="center"/>
    </xf>
    <xf numFmtId="0" fontId="4" fillId="6" borderId="41" xfId="0" applyFont="1" applyFill="1" applyBorder="1" applyAlignment="1">
      <alignment horizontal="center" vertical="center" wrapText="1"/>
    </xf>
    <xf numFmtId="0" fontId="3" fillId="12" borderId="42" xfId="0" applyFont="1" applyFill="1" applyBorder="1" applyAlignment="1">
      <alignment vertical="top" wrapText="1"/>
    </xf>
    <xf numFmtId="0" fontId="3" fillId="12" borderId="42" xfId="0" applyFont="1" applyFill="1" applyBorder="1" applyAlignment="1">
      <alignment vertical="top"/>
    </xf>
    <xf numFmtId="0" fontId="4" fillId="6" borderId="0" xfId="0" applyFont="1" applyFill="1" applyAlignment="1">
      <alignment vertical="top" wrapText="1"/>
    </xf>
    <xf numFmtId="0" fontId="4" fillId="6" borderId="0" xfId="0" applyFont="1" applyFill="1" applyAlignment="1">
      <alignment horizontal="right" vertical="top"/>
    </xf>
    <xf numFmtId="0" fontId="4" fillId="6" borderId="43" xfId="0" applyFont="1" applyFill="1" applyBorder="1" applyAlignment="1">
      <alignment horizontal="center" vertical="center" wrapText="1"/>
    </xf>
    <xf numFmtId="0" fontId="4" fillId="9" borderId="44" xfId="0" applyFont="1" applyFill="1" applyBorder="1" applyAlignment="1">
      <alignment vertical="top"/>
    </xf>
    <xf numFmtId="0" fontId="4" fillId="9" borderId="45" xfId="0" applyFont="1" applyFill="1" applyBorder="1" applyAlignment="1">
      <alignment vertical="top" wrapText="1"/>
    </xf>
    <xf numFmtId="0" fontId="4" fillId="9" borderId="45" xfId="0" applyFont="1" applyFill="1" applyBorder="1" applyAlignment="1">
      <alignment horizontal="center" vertical="center"/>
    </xf>
    <xf numFmtId="0" fontId="4" fillId="9" borderId="46" xfId="0" applyFont="1" applyFill="1" applyBorder="1" applyAlignment="1">
      <alignment horizontal="center" vertical="center" wrapText="1"/>
    </xf>
    <xf numFmtId="0" fontId="3" fillId="12" borderId="47" xfId="0" applyFont="1" applyFill="1" applyBorder="1" applyAlignment="1">
      <alignment vertical="top" wrapText="1"/>
    </xf>
    <xf numFmtId="0" fontId="4" fillId="9" borderId="49" xfId="0" applyFont="1" applyFill="1" applyBorder="1" applyAlignment="1">
      <alignment vertical="top" wrapText="1"/>
    </xf>
    <xf numFmtId="0" fontId="4" fillId="9" borderId="50" xfId="0" applyFont="1" applyFill="1" applyBorder="1" applyAlignment="1">
      <alignment vertical="top" wrapText="1"/>
    </xf>
    <xf numFmtId="0" fontId="4" fillId="9" borderId="50" xfId="0" applyFont="1" applyFill="1" applyBorder="1" applyAlignment="1">
      <alignment horizontal="right" vertical="top"/>
    </xf>
    <xf numFmtId="0" fontId="4" fillId="9" borderId="51" xfId="0" applyFont="1" applyFill="1" applyBorder="1" applyAlignment="1">
      <alignment horizontal="center" vertical="center" wrapText="1"/>
    </xf>
    <xf numFmtId="0" fontId="4" fillId="8" borderId="52" xfId="0" applyFont="1" applyFill="1" applyBorder="1" applyAlignment="1">
      <alignment vertical="top"/>
    </xf>
    <xf numFmtId="0" fontId="4" fillId="8" borderId="53" xfId="0" applyFont="1" applyFill="1" applyBorder="1" applyAlignment="1">
      <alignment vertical="top" wrapText="1"/>
    </xf>
    <xf numFmtId="0" fontId="4" fillId="8" borderId="53" xfId="0" applyFont="1" applyFill="1" applyBorder="1" applyAlignment="1">
      <alignment horizontal="center" vertical="center"/>
    </xf>
    <xf numFmtId="0" fontId="4" fillId="8" borderId="54" xfId="0" applyFont="1" applyFill="1" applyBorder="1" applyAlignment="1">
      <alignment horizontal="center" vertical="center" wrapText="1"/>
    </xf>
    <xf numFmtId="0" fontId="5" fillId="12" borderId="55" xfId="0" applyFont="1" applyFill="1" applyBorder="1" applyAlignment="1">
      <alignment vertical="top" wrapText="1"/>
    </xf>
    <xf numFmtId="0" fontId="5" fillId="12" borderId="55" xfId="0" applyFont="1" applyFill="1" applyBorder="1" applyAlignment="1">
      <alignment vertical="top"/>
    </xf>
    <xf numFmtId="0" fontId="4" fillId="8" borderId="55" xfId="0" applyFont="1" applyFill="1" applyBorder="1" applyAlignment="1">
      <alignment vertical="top" wrapText="1"/>
    </xf>
    <xf numFmtId="0" fontId="4" fillId="8" borderId="0" xfId="0" applyFont="1" applyFill="1" applyAlignment="1">
      <alignment vertical="top" wrapText="1"/>
    </xf>
    <xf numFmtId="0" fontId="4" fillId="8" borderId="0" xfId="0" applyFont="1" applyFill="1" applyAlignment="1">
      <alignment horizontal="right" vertical="top"/>
    </xf>
    <xf numFmtId="0" fontId="4" fillId="8" borderId="56" xfId="0" applyFont="1" applyFill="1" applyBorder="1" applyAlignment="1">
      <alignment horizontal="center" vertical="center" wrapText="1"/>
    </xf>
    <xf numFmtId="0" fontId="4" fillId="7" borderId="57" xfId="0" applyFont="1" applyFill="1" applyBorder="1" applyAlignment="1">
      <alignment vertical="top"/>
    </xf>
    <xf numFmtId="0" fontId="3" fillId="7" borderId="58" xfId="0" applyFont="1" applyFill="1" applyBorder="1" applyAlignment="1">
      <alignment vertical="top" wrapText="1"/>
    </xf>
    <xf numFmtId="0" fontId="4" fillId="7" borderId="58" xfId="0" applyFont="1" applyFill="1" applyBorder="1" applyAlignment="1">
      <alignment horizontal="center" vertical="center"/>
    </xf>
    <xf numFmtId="0" fontId="4" fillId="7" borderId="59" xfId="0" applyFont="1" applyFill="1" applyBorder="1" applyAlignment="1">
      <alignment horizontal="center" vertical="center" wrapText="1"/>
    </xf>
    <xf numFmtId="0" fontId="5" fillId="12" borderId="60" xfId="0" applyFont="1" applyFill="1" applyBorder="1" applyAlignment="1">
      <alignment vertical="top" wrapText="1"/>
    </xf>
    <xf numFmtId="0" fontId="3" fillId="7" borderId="62" xfId="0" applyFont="1" applyFill="1" applyBorder="1" applyAlignment="1">
      <alignment vertical="top"/>
    </xf>
    <xf numFmtId="0" fontId="3" fillId="7" borderId="63" xfId="0" applyFont="1" applyFill="1" applyBorder="1" applyAlignment="1">
      <alignment vertical="top" wrapText="1"/>
    </xf>
    <xf numFmtId="0" fontId="4" fillId="7" borderId="63" xfId="0" applyFont="1" applyFill="1" applyBorder="1" applyAlignment="1">
      <alignment horizontal="right" vertical="top"/>
    </xf>
    <xf numFmtId="0" fontId="4" fillId="7" borderId="64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>
      <alignment vertical="top"/>
    </xf>
    <xf numFmtId="0" fontId="3" fillId="12" borderId="14" xfId="0" applyFont="1" applyFill="1" applyBorder="1" applyAlignment="1">
      <alignment vertical="top" wrapText="1"/>
    </xf>
    <xf numFmtId="0" fontId="3" fillId="12" borderId="14" xfId="0" applyFont="1" applyFill="1" applyBorder="1"/>
    <xf numFmtId="0" fontId="3" fillId="12" borderId="14" xfId="0" applyFont="1" applyFill="1" applyBorder="1" applyAlignment="1">
      <alignment vertical="top"/>
    </xf>
    <xf numFmtId="0" fontId="3" fillId="12" borderId="15" xfId="0" applyFont="1" applyFill="1" applyBorder="1"/>
    <xf numFmtId="0" fontId="4" fillId="12" borderId="16" xfId="0" applyFont="1" applyFill="1" applyBorder="1" applyAlignment="1">
      <alignment vertical="top"/>
    </xf>
    <xf numFmtId="0" fontId="3" fillId="12" borderId="17" xfId="0" applyFont="1" applyFill="1" applyBorder="1"/>
    <xf numFmtId="0" fontId="3" fillId="12" borderId="16" xfId="0" applyFont="1" applyFill="1" applyBorder="1" applyAlignment="1">
      <alignment vertical="top"/>
    </xf>
    <xf numFmtId="0" fontId="3" fillId="12" borderId="18" xfId="0" applyFont="1" applyFill="1" applyBorder="1" applyAlignment="1">
      <alignment vertical="top"/>
    </xf>
    <xf numFmtId="0" fontId="3" fillId="12" borderId="19" xfId="0" applyFont="1" applyFill="1" applyBorder="1" applyAlignment="1">
      <alignment vertical="top" wrapText="1"/>
    </xf>
    <xf numFmtId="0" fontId="3" fillId="12" borderId="19" xfId="0" applyFont="1" applyFill="1" applyBorder="1"/>
    <xf numFmtId="0" fontId="3" fillId="12" borderId="19" xfId="0" applyFont="1" applyFill="1" applyBorder="1" applyAlignment="1">
      <alignment horizontal="center" vertical="center" wrapText="1"/>
    </xf>
    <xf numFmtId="0" fontId="3" fillId="12" borderId="19" xfId="0" applyFont="1" applyFill="1" applyBorder="1" applyAlignment="1">
      <alignment vertical="top"/>
    </xf>
    <xf numFmtId="0" fontId="3" fillId="12" borderId="20" xfId="0" applyFont="1" applyFill="1" applyBorder="1"/>
    <xf numFmtId="0" fontId="12" fillId="12" borderId="14" xfId="0" applyFont="1" applyFill="1" applyBorder="1" applyAlignment="1">
      <alignment vertical="top" wrapText="1"/>
    </xf>
    <xf numFmtId="0" fontId="12" fillId="12" borderId="14" xfId="0" applyFont="1" applyFill="1" applyBorder="1"/>
    <xf numFmtId="0" fontId="13" fillId="6" borderId="42" xfId="0" applyFont="1" applyFill="1" applyBorder="1" applyAlignment="1">
      <alignment horizontal="left"/>
    </xf>
    <xf numFmtId="0" fontId="3" fillId="0" borderId="0" xfId="0" applyFont="1" applyAlignment="1">
      <alignment horizontal="right"/>
    </xf>
    <xf numFmtId="0" fontId="4" fillId="13" borderId="16" xfId="0" applyFont="1" applyFill="1" applyBorder="1" applyAlignment="1">
      <alignment vertical="top"/>
    </xf>
    <xf numFmtId="0" fontId="3" fillId="13" borderId="0" xfId="0" applyFont="1" applyFill="1" applyAlignment="1">
      <alignment vertical="top" wrapText="1"/>
    </xf>
    <xf numFmtId="0" fontId="3" fillId="13" borderId="0" xfId="0" applyFont="1" applyFill="1"/>
    <xf numFmtId="0" fontId="4" fillId="14" borderId="16" xfId="0" applyFont="1" applyFill="1" applyBorder="1" applyAlignment="1">
      <alignment vertical="top"/>
    </xf>
    <xf numFmtId="0" fontId="3" fillId="14" borderId="0" xfId="0" applyFont="1" applyFill="1" applyAlignment="1">
      <alignment vertical="top" wrapText="1"/>
    </xf>
    <xf numFmtId="0" fontId="3" fillId="14" borderId="0" xfId="0" applyFont="1" applyFill="1"/>
    <xf numFmtId="0" fontId="3" fillId="14" borderId="19" xfId="0" applyFont="1" applyFill="1" applyBorder="1" applyAlignment="1">
      <alignment vertical="top" wrapText="1"/>
    </xf>
    <xf numFmtId="0" fontId="3" fillId="14" borderId="19" xfId="0" applyFont="1" applyFill="1" applyBorder="1"/>
    <xf numFmtId="0" fontId="3" fillId="12" borderId="24" xfId="0" applyFont="1" applyFill="1" applyBorder="1" applyAlignment="1">
      <alignment vertical="center" wrapText="1"/>
    </xf>
    <xf numFmtId="0" fontId="3" fillId="12" borderId="0" xfId="0" applyFont="1" applyFill="1" applyAlignment="1">
      <alignment vertical="center" wrapText="1"/>
    </xf>
    <xf numFmtId="0" fontId="3" fillId="12" borderId="42" xfId="0" applyFont="1" applyFill="1" applyBorder="1" applyAlignment="1">
      <alignment vertical="center"/>
    </xf>
    <xf numFmtId="0" fontId="14" fillId="14" borderId="17" xfId="0" applyFont="1" applyFill="1" applyBorder="1" applyAlignment="1">
      <alignment horizontal="center" vertical="center"/>
    </xf>
    <xf numFmtId="0" fontId="11" fillId="0" borderId="0" xfId="0" applyFont="1"/>
    <xf numFmtId="0" fontId="14" fillId="13" borderId="17" xfId="0" applyFont="1" applyFill="1" applyBorder="1" applyAlignment="1">
      <alignment horizontal="center" vertical="center"/>
    </xf>
    <xf numFmtId="0" fontId="15" fillId="12" borderId="15" xfId="0" applyFont="1" applyFill="1" applyBorder="1" applyAlignment="1">
      <alignment horizontal="right" vertical="center"/>
    </xf>
    <xf numFmtId="0" fontId="15" fillId="12" borderId="13" xfId="0" applyFont="1" applyFill="1" applyBorder="1"/>
    <xf numFmtId="0" fontId="3" fillId="12" borderId="0" xfId="0" applyFont="1" applyFill="1" applyAlignment="1">
      <alignment horizontal="right" vertical="center"/>
    </xf>
    <xf numFmtId="0" fontId="16" fillId="12" borderId="0" xfId="0" applyFont="1" applyFill="1"/>
    <xf numFmtId="164" fontId="3" fillId="12" borderId="10" xfId="0" applyNumberFormat="1" applyFont="1" applyFill="1" applyBorder="1" applyAlignment="1" applyProtection="1">
      <alignment horizontal="center" vertical="center"/>
      <protection locked="0"/>
    </xf>
    <xf numFmtId="0" fontId="3" fillId="12" borderId="25" xfId="0" applyFont="1" applyFill="1" applyBorder="1" applyAlignment="1" applyProtection="1">
      <alignment horizontal="center" vertical="center" wrapText="1"/>
      <protection locked="0"/>
    </xf>
    <xf numFmtId="0" fontId="3" fillId="12" borderId="30" xfId="0" applyFont="1" applyFill="1" applyBorder="1" applyAlignment="1" applyProtection="1">
      <alignment horizontal="center" vertical="center" wrapText="1"/>
      <protection locked="0"/>
    </xf>
    <xf numFmtId="0" fontId="3" fillId="12" borderId="38" xfId="0" applyFont="1" applyFill="1" applyBorder="1" applyAlignment="1" applyProtection="1">
      <alignment horizontal="center" vertical="center" wrapText="1"/>
      <protection locked="0"/>
    </xf>
    <xf numFmtId="0" fontId="3" fillId="12" borderId="43" xfId="0" applyFont="1" applyFill="1" applyBorder="1" applyAlignment="1" applyProtection="1">
      <alignment horizontal="center" vertical="center" wrapText="1"/>
      <protection locked="0"/>
    </xf>
    <xf numFmtId="0" fontId="3" fillId="12" borderId="48" xfId="0" applyFont="1" applyFill="1" applyBorder="1" applyAlignment="1" applyProtection="1">
      <alignment horizontal="center" vertical="center" wrapText="1"/>
      <protection locked="0"/>
    </xf>
    <xf numFmtId="0" fontId="3" fillId="12" borderId="56" xfId="0" applyFont="1" applyFill="1" applyBorder="1" applyAlignment="1" applyProtection="1">
      <alignment horizontal="center" vertical="center" wrapText="1"/>
      <protection locked="0"/>
    </xf>
    <xf numFmtId="0" fontId="3" fillId="12" borderId="61" xfId="0" applyFont="1" applyFill="1" applyBorder="1" applyAlignment="1" applyProtection="1">
      <alignment horizontal="center" vertical="center" wrapText="1"/>
      <protection locked="0"/>
    </xf>
    <xf numFmtId="0" fontId="3" fillId="12" borderId="0" xfId="0" applyFont="1" applyFill="1" applyAlignment="1" applyProtection="1">
      <alignment vertical="top" wrapText="1"/>
      <protection locked="0"/>
    </xf>
    <xf numFmtId="0" fontId="8" fillId="13" borderId="16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14" borderId="16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14" borderId="18" xfId="0" applyFont="1" applyFill="1" applyBorder="1" applyAlignment="1" applyProtection="1">
      <alignment horizontal="lef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12" borderId="10" xfId="0" applyFont="1" applyFill="1" applyBorder="1" applyAlignment="1" applyProtection="1">
      <alignment horizontal="left" vertical="top" wrapText="1"/>
      <protection locked="0"/>
    </xf>
    <xf numFmtId="0" fontId="3" fillId="12" borderId="12" xfId="0" applyFont="1" applyFill="1" applyBorder="1" applyAlignment="1" applyProtection="1">
      <alignment horizontal="left" vertical="top" wrapText="1"/>
      <protection locked="0"/>
    </xf>
    <xf numFmtId="0" fontId="3" fillId="12" borderId="4" xfId="0" applyFont="1" applyFill="1" applyBorder="1" applyAlignment="1" applyProtection="1">
      <alignment horizontal="left" vertical="top" wrapText="1"/>
      <protection locked="0"/>
    </xf>
    <xf numFmtId="0" fontId="3" fillId="12" borderId="5" xfId="0" applyFont="1" applyFill="1" applyBorder="1" applyAlignment="1" applyProtection="1">
      <alignment horizontal="left" vertical="top" wrapText="1"/>
      <protection locked="0"/>
    </xf>
    <xf numFmtId="0" fontId="3" fillId="12" borderId="6" xfId="0" applyFont="1" applyFill="1" applyBorder="1" applyAlignment="1" applyProtection="1">
      <alignment horizontal="left" vertical="top" wrapText="1"/>
      <protection locked="0"/>
    </xf>
    <xf numFmtId="0" fontId="3" fillId="12" borderId="7" xfId="0" applyFont="1" applyFill="1" applyBorder="1" applyAlignment="1" applyProtection="1">
      <alignment horizontal="left" vertical="top" wrapText="1"/>
      <protection locked="0"/>
    </xf>
    <xf numFmtId="0" fontId="3" fillId="12" borderId="0" xfId="0" applyFont="1" applyFill="1" applyAlignment="1" applyProtection="1">
      <alignment horizontal="left" vertical="top" wrapText="1"/>
      <protection locked="0"/>
    </xf>
    <xf numFmtId="0" fontId="3" fillId="12" borderId="8" xfId="0" applyFont="1" applyFill="1" applyBorder="1" applyAlignment="1" applyProtection="1">
      <alignment horizontal="left" vertical="top" wrapText="1"/>
      <protection locked="0"/>
    </xf>
    <xf numFmtId="0" fontId="3" fillId="12" borderId="9" xfId="0" applyFont="1" applyFill="1" applyBorder="1" applyAlignment="1" applyProtection="1">
      <alignment horizontal="left" vertical="top" wrapText="1"/>
      <protection locked="0"/>
    </xf>
    <xf numFmtId="0" fontId="3" fillId="12" borderId="11" xfId="0" applyFont="1" applyFill="1" applyBorder="1" applyAlignment="1" applyProtection="1">
      <alignment horizontal="left" vertical="top" wrapText="1"/>
      <protection locked="0"/>
    </xf>
    <xf numFmtId="0" fontId="14" fillId="14" borderId="17" xfId="0" applyFont="1" applyFill="1" applyBorder="1" applyAlignment="1">
      <alignment horizontal="center" vertical="center"/>
    </xf>
    <xf numFmtId="0" fontId="14" fillId="13" borderId="17" xfId="0" applyFont="1" applyFill="1" applyBorder="1" applyAlignment="1">
      <alignment horizontal="center" vertical="center"/>
    </xf>
    <xf numFmtId="0" fontId="14" fillId="14" borderId="20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left" vertical="center" wrapText="1"/>
    </xf>
    <xf numFmtId="0" fontId="4" fillId="12" borderId="65" xfId="0" applyFont="1" applyFill="1" applyBorder="1" applyAlignment="1">
      <alignment horizontal="left" vertical="center" wrapText="1"/>
    </xf>
    <xf numFmtId="0" fontId="4" fillId="12" borderId="14" xfId="0" applyFont="1" applyFill="1" applyBorder="1" applyAlignment="1">
      <alignment horizontal="center" vertical="center" wrapText="1"/>
    </xf>
    <xf numFmtId="0" fontId="4" fillId="12" borderId="6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8B7FD340-CC29-4FF2-B8F9-3D1045E8285F}"/>
    <cellStyle name="Percent" xfId="2" builtinId="5"/>
  </cellStyles>
  <dxfs count="10">
    <dxf>
      <font>
        <color auto="1"/>
      </font>
      <fill>
        <patternFill>
          <bgColor rgb="FFD2E4B3"/>
        </patternFill>
      </fill>
    </dxf>
    <dxf>
      <font>
        <b val="0"/>
        <i val="0"/>
      </font>
      <fill>
        <patternFill>
          <bgColor rgb="FFFFC885"/>
        </patternFill>
      </fill>
    </dxf>
    <dxf>
      <font>
        <b val="0"/>
        <i val="0"/>
        <color auto="1"/>
      </font>
      <fill>
        <patternFill>
          <bgColor rgb="FFFFC885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auto="1"/>
      </font>
      <fill>
        <patternFill>
          <bgColor rgb="FFD2E4B3"/>
        </patternFill>
      </fill>
    </dxf>
    <dxf>
      <font>
        <color rgb="FFFFC885"/>
      </font>
    </dxf>
    <dxf>
      <font>
        <color auto="1"/>
      </font>
      <fill>
        <patternFill>
          <fgColor auto="1"/>
          <bgColor rgb="FFD2E4B3"/>
        </patternFill>
      </fill>
    </dxf>
    <dxf>
      <font>
        <color auto="1"/>
      </font>
      <fill>
        <patternFill>
          <bgColor rgb="FFD2E4B3"/>
        </patternFill>
      </fill>
    </dxf>
  </dxfs>
  <tableStyles count="0" defaultTableStyle="TableStyleMedium2" defaultPivotStyle="PivotStyleLight16"/>
  <colors>
    <mruColors>
      <color rgb="FF0000FF"/>
      <color rgb="FF595959"/>
      <color rgb="FFD2E4B3"/>
      <color rgb="FFA5C965"/>
      <color rgb="FF8EBC40"/>
      <color rgb="FFC9DBDE"/>
      <color rgb="FF247E8A"/>
      <color rgb="FF93FBC2"/>
      <color rgb="FFCCAADA"/>
      <color rgb="FFABD7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3.xml"/><Relationship Id="rId1" Type="http://schemas.microsoft.com/office/2011/relationships/chartStyle" Target="style3.xm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microsoft.com/office/2011/relationships/chartColorStyle" Target="colors9.xml"/><Relationship Id="rId1" Type="http://schemas.microsoft.com/office/2011/relationships/chartStyle" Target="style9.xml"/><Relationship Id="rId4" Type="http://schemas.openxmlformats.org/officeDocument/2006/relationships/image" Target="../media/image6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rgbClr val="595959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800" b="1">
                <a:solidFill>
                  <a:srgbClr val="595959"/>
                </a:solidFill>
              </a:rPr>
              <a:t>Overall Rating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rgbClr val="595959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0588807259565406"/>
          <c:y val="0.29971503562054741"/>
          <c:w val="0.59515557351628423"/>
          <c:h val="0.68889803432655405"/>
        </c:manualLayout>
      </c:layout>
      <c:doughnutChart>
        <c:varyColors val="1"/>
        <c:ser>
          <c:idx val="0"/>
          <c:order val="0"/>
          <c:spPr>
            <a:solidFill>
              <a:srgbClr val="247E8A">
                <a:alpha val="20000"/>
              </a:srgbClr>
            </a:solidFill>
          </c:spPr>
          <c:dPt>
            <c:idx val="0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6EA-4404-865C-48BEC2016B8F}"/>
              </c:ext>
            </c:extLst>
          </c:dPt>
          <c:dPt>
            <c:idx val="1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6EA-4404-865C-48BEC2016B8F}"/>
              </c:ext>
            </c:extLst>
          </c:dPt>
          <c:dPt>
            <c:idx val="2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6EA-4404-865C-48BEC2016B8F}"/>
              </c:ext>
            </c:extLst>
          </c:dPt>
          <c:dPt>
            <c:idx val="3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6EA-4404-865C-48BEC2016B8F}"/>
              </c:ext>
            </c:extLst>
          </c:dPt>
          <c:dPt>
            <c:idx val="4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6EA-4404-865C-48BEC2016B8F}"/>
              </c:ext>
            </c:extLst>
          </c:dPt>
          <c:dPt>
            <c:idx val="5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6EA-4404-865C-48BEC2016B8F}"/>
              </c:ext>
            </c:extLst>
          </c:dPt>
          <c:dPt>
            <c:idx val="6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6EA-4404-865C-48BEC2016B8F}"/>
              </c:ext>
            </c:extLst>
          </c:dPt>
          <c:dPt>
            <c:idx val="7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6EA-4404-865C-48BEC2016B8F}"/>
              </c:ext>
            </c:extLst>
          </c:dPt>
          <c:dPt>
            <c:idx val="8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6EA-4404-865C-48BEC2016B8F}"/>
              </c:ext>
            </c:extLst>
          </c:dPt>
          <c:dPt>
            <c:idx val="9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66EA-4404-865C-48BEC2016B8F}"/>
              </c:ext>
            </c:extLst>
          </c:dPt>
          <c:dPt>
            <c:idx val="10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66EA-4404-865C-48BEC2016B8F}"/>
              </c:ext>
            </c:extLst>
          </c:dPt>
          <c:dPt>
            <c:idx val="11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66EA-4404-865C-48BEC2016B8F}"/>
              </c:ext>
            </c:extLst>
          </c:dPt>
          <c:dPt>
            <c:idx val="12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66EA-4404-865C-48BEC2016B8F}"/>
              </c:ext>
            </c:extLst>
          </c:dPt>
          <c:dPt>
            <c:idx val="13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66EA-4404-865C-48BEC2016B8F}"/>
              </c:ext>
            </c:extLst>
          </c:dPt>
          <c:dPt>
            <c:idx val="14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66EA-4404-865C-48BEC2016B8F}"/>
              </c:ext>
            </c:extLst>
          </c:dPt>
          <c:dPt>
            <c:idx val="15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66EA-4404-865C-48BEC2016B8F}"/>
              </c:ext>
            </c:extLst>
          </c:dPt>
          <c:dPt>
            <c:idx val="16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66EA-4404-865C-48BEC2016B8F}"/>
              </c:ext>
            </c:extLst>
          </c:dPt>
          <c:dPt>
            <c:idx val="17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66EA-4404-865C-48BEC2016B8F}"/>
              </c:ext>
            </c:extLst>
          </c:dPt>
          <c:dPt>
            <c:idx val="18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66EA-4404-865C-48BEC2016B8F}"/>
              </c:ext>
            </c:extLst>
          </c:dPt>
          <c:dPt>
            <c:idx val="19"/>
            <c:bubble3D val="0"/>
            <c:spPr>
              <a:solidFill>
                <a:srgbClr val="247E8A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66EA-4404-865C-48BEC2016B8F}"/>
              </c:ext>
            </c:extLst>
          </c:dPt>
          <c:val>
            <c:numLit>
              <c:formatCode>General</c:formatCode>
              <c:ptCount val="20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  <c:pt idx="13">
                <c:v>1</c:v>
              </c:pt>
              <c:pt idx="14">
                <c:v>1</c:v>
              </c:pt>
              <c:pt idx="15">
                <c:v>1</c:v>
              </c:pt>
              <c:pt idx="16">
                <c:v>1</c:v>
              </c:pt>
              <c:pt idx="17">
                <c:v>1</c:v>
              </c:pt>
              <c:pt idx="18">
                <c:v>1</c:v>
              </c:pt>
              <c:pt idx="19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28-66EA-4404-865C-48BEC2016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doughnutChart>
        <c:varyColors val="1"/>
        <c:ser>
          <c:idx val="1"/>
          <c:order val="1"/>
          <c:dPt>
            <c:idx val="0"/>
            <c:bubble3D val="0"/>
            <c:spPr>
              <a:solidFill>
                <a:srgbClr val="247E8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A-66EA-4404-865C-48BEC2016B8F}"/>
              </c:ext>
            </c:extLst>
          </c:dPt>
          <c:dPt>
            <c:idx val="1"/>
            <c:bubble3D val="0"/>
            <c:spPr>
              <a:solidFill>
                <a:srgbClr val="E97132">
                  <a:alpha val="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C-66EA-4404-865C-48BEC2016B8F}"/>
              </c:ext>
            </c:extLst>
          </c:dPt>
          <c:val>
            <c:numRef>
              <c:f>(Data!$V$13,Data!$X$13)</c:f>
              <c:numCache>
                <c:formatCode>General</c:formatCode>
                <c:ptCount val="2"/>
                <c:pt idx="0">
                  <c:v>0</c:v>
                </c:pt>
                <c:pt idx="1">
                  <c:v>110</c:v>
                </c:pt>
              </c:numCache>
              <c:extLst xmlns:c15="http://schemas.microsoft.com/office/drawing/2012/chart"/>
            </c:numRef>
          </c:val>
          <c:extLst>
            <c:ext xmlns:c16="http://schemas.microsoft.com/office/drawing/2014/chart" uri="{C3380CC4-5D6E-409C-BE32-E72D297353CC}">
              <c16:uniqueId val="{0000002D-66EA-4404-865C-48BEC2016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  <c:extLst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Data!$W$70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Data!$V$72</c:f>
              <c:strCache>
                <c:ptCount val="1"/>
                <c:pt idx="0">
                  <c:v>T7 - Advancing Net Zero</c:v>
                </c:pt>
              </c:strCache>
            </c:strRef>
          </c:cat>
          <c:val>
            <c:numRef>
              <c:f>Data!$W$72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6-49F9-8283-CA58F0D9F140}"/>
            </c:ext>
          </c:extLst>
        </c:ser>
        <c:ser>
          <c:idx val="1"/>
          <c:order val="1"/>
          <c:tx>
            <c:strRef>
              <c:f>Data!$X$70</c:f>
              <c:strCache>
                <c:ptCount val="1"/>
                <c:pt idx="0">
                  <c:v>Pass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EE6-49F9-8283-CA58F0D9F140}"/>
              </c:ext>
            </c:extLst>
          </c:dPt>
          <c:cat>
            <c:strRef>
              <c:f>Data!$V$72</c:f>
              <c:strCache>
                <c:ptCount val="1"/>
                <c:pt idx="0">
                  <c:v>T7 - Advancing Net Zero</c:v>
                </c:pt>
              </c:strCache>
            </c:strRef>
          </c:cat>
          <c:val>
            <c:numRef>
              <c:f>Data!$X$72</c:f>
              <c:numCache>
                <c:formatCode>General</c:formatCode>
                <c:ptCount val="1"/>
                <c:pt idx="0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6-49F9-8283-CA58F0D9F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45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400"/>
              <a:t>Credit Point(s)</a:t>
            </a:r>
            <a:r>
              <a:rPr lang="en-HK" sz="1400" baseline="0"/>
              <a:t> Overview</a:t>
            </a:r>
            <a:endParaRPr lang="en-HK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HK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Data!$W$26</c:f>
              <c:strCache>
                <c:ptCount val="1"/>
                <c:pt idx="0">
                  <c:v>Credit Point(s) Achieved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Data!$U$27:$U$33</c:f>
              <c:strCache>
                <c:ptCount val="7"/>
                <c:pt idx="0">
                  <c:v>MAN</c:v>
                </c:pt>
                <c:pt idx="1">
                  <c:v>SS</c:v>
                </c:pt>
                <c:pt idx="2">
                  <c:v>MW</c:v>
                </c:pt>
                <c:pt idx="3">
                  <c:v>EU</c:v>
                </c:pt>
                <c:pt idx="4">
                  <c:v>WU</c:v>
                </c:pt>
                <c:pt idx="5">
                  <c:v>HWB</c:v>
                </c:pt>
                <c:pt idx="6">
                  <c:v>IA</c:v>
                </c:pt>
              </c:strCache>
            </c:strRef>
          </c:cat>
          <c:val>
            <c:numRef>
              <c:f>Data!$W$27:$W$33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F-4258-953F-A8DBA56238EC}"/>
            </c:ext>
          </c:extLst>
        </c:ser>
        <c:ser>
          <c:idx val="1"/>
          <c:order val="1"/>
          <c:tx>
            <c:strRef>
              <c:f>Data!$X$26</c:f>
              <c:strCache>
                <c:ptCount val="1"/>
                <c:pt idx="0">
                  <c:v>Remaining Credit Point(s) Available</c:v>
                </c:pt>
              </c:strCache>
            </c:strRef>
          </c:tx>
          <c:spPr>
            <a:solidFill>
              <a:srgbClr val="247E8A">
                <a:alpha val="20000"/>
              </a:srgb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Data!$U$27:$U$33</c:f>
              <c:strCache>
                <c:ptCount val="7"/>
                <c:pt idx="0">
                  <c:v>MAN</c:v>
                </c:pt>
                <c:pt idx="1">
                  <c:v>SS</c:v>
                </c:pt>
                <c:pt idx="2">
                  <c:v>MW</c:v>
                </c:pt>
                <c:pt idx="3">
                  <c:v>EU</c:v>
                </c:pt>
                <c:pt idx="4">
                  <c:v>WU</c:v>
                </c:pt>
                <c:pt idx="5">
                  <c:v>HWB</c:v>
                </c:pt>
                <c:pt idx="6">
                  <c:v>IA</c:v>
                </c:pt>
              </c:strCache>
            </c:strRef>
          </c:cat>
          <c:val>
            <c:numRef>
              <c:f>Data!$X$27:$X$33</c:f>
              <c:numCache>
                <c:formatCode>General</c:formatCode>
                <c:ptCount val="7"/>
                <c:pt idx="0">
                  <c:v>38</c:v>
                </c:pt>
                <c:pt idx="1">
                  <c:v>17</c:v>
                </c:pt>
                <c:pt idx="2">
                  <c:v>29</c:v>
                </c:pt>
                <c:pt idx="3">
                  <c:v>78</c:v>
                </c:pt>
                <c:pt idx="4">
                  <c:v>26</c:v>
                </c:pt>
                <c:pt idx="5">
                  <c:v>28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0F-4258-953F-A8DBA56238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40528152"/>
        <c:axId val="1140518792"/>
      </c:barChart>
      <c:catAx>
        <c:axId val="1140528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0518792"/>
        <c:crosses val="autoZero"/>
        <c:auto val="1"/>
        <c:lblAlgn val="ctr"/>
        <c:lblOffset val="100"/>
        <c:noMultiLvlLbl val="0"/>
      </c:catAx>
      <c:valAx>
        <c:axId val="1140518792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140528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 b="1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HK" sz="1000" b="1"/>
              <a:t>Minimum Credit Points Required in Each Performance Category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3085941665574889"/>
          <c:y val="0.20094954193274828"/>
          <c:w val="0.20296760315772475"/>
          <c:h val="0.7627818751847045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Data!$U$19</c:f>
              <c:strCache>
                <c:ptCount val="1"/>
                <c:pt idx="0">
                  <c:v>Data Label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92FA9FE-417D-45F0-AB16-B93AC2861A73}" type="CELLRANGE">
                      <a:rPr lang="en-US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70F8-439D-B951-8841D4440B6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65E91728-D11F-4250-9B1C-4944F06F7595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0F8-439D-B951-8841D4440B6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803E702-04D9-4C79-BB82-85A0114C17A7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0F8-439D-B951-8841D4440B6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03E3A27-6A37-4EDD-B801-EB9C438A4181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0F8-439D-B951-8841D4440B6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CBC58E4-2878-47B2-9A5E-298B571C0484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0F8-439D-B951-8841D4440B6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7F4A383-EFB6-4259-B530-8705D0DE2017}" type="CELLRANGE">
                      <a:rPr lang="en-HK"/>
                      <a:pPr/>
                      <a:t>[CELLRANGE]</a:t>
                    </a:fld>
                    <a:endParaRPr lang="en-HK"/>
                  </a:p>
                </c:rich>
              </c:tx>
              <c:dLblPos val="out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0F8-439D-B951-8841D4440B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Data!$V$19:$AA$19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Data!$V$23:$AA$23</c15:f>
                <c15:dlblRangeCache>
                  <c:ptCount val="6"/>
                  <c:pt idx="0">
                    <c:v>0/4</c:v>
                  </c:pt>
                  <c:pt idx="1">
                    <c:v>0/4</c:v>
                  </c:pt>
                  <c:pt idx="2">
                    <c:v>0/15</c:v>
                  </c:pt>
                  <c:pt idx="3">
                    <c:v>0/4</c:v>
                  </c:pt>
                  <c:pt idx="4">
                    <c:v>0/4</c:v>
                  </c:pt>
                  <c:pt idx="5">
                    <c:v>0/4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70F8-439D-B951-8841D4440B68}"/>
            </c:ext>
          </c:extLst>
        </c:ser>
        <c:ser>
          <c:idx val="0"/>
          <c:order val="1"/>
          <c:tx>
            <c:strRef>
              <c:f>Data!$U$17</c:f>
              <c:strCache>
                <c:ptCount val="1"/>
                <c:pt idx="0">
                  <c:v>Yes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Data!$V$16:$AA$16</c:f>
              <c:strCache>
                <c:ptCount val="6"/>
                <c:pt idx="0">
                  <c:v>HWB</c:v>
                </c:pt>
                <c:pt idx="1">
                  <c:v>WU</c:v>
                </c:pt>
                <c:pt idx="2">
                  <c:v>EU</c:v>
                </c:pt>
                <c:pt idx="3">
                  <c:v>MW</c:v>
                </c:pt>
                <c:pt idx="4">
                  <c:v>SS</c:v>
                </c:pt>
                <c:pt idx="5">
                  <c:v>MAN</c:v>
                </c:pt>
              </c:strCache>
            </c:strRef>
          </c:cat>
          <c:val>
            <c:numRef>
              <c:f>Data!$V$17:$AA$17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F8-439D-B951-8841D4440B68}"/>
            </c:ext>
          </c:extLst>
        </c:ser>
        <c:ser>
          <c:idx val="1"/>
          <c:order val="2"/>
          <c:tx>
            <c:strRef>
              <c:f>Data!$U$18</c:f>
              <c:strCache>
                <c:ptCount val="1"/>
                <c:pt idx="0">
                  <c:v>No</c:v>
                </c:pt>
              </c:strCache>
            </c:strRef>
          </c:tx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Data!$V$16:$AA$16</c:f>
              <c:strCache>
                <c:ptCount val="6"/>
                <c:pt idx="0">
                  <c:v>HWB</c:v>
                </c:pt>
                <c:pt idx="1">
                  <c:v>WU</c:v>
                </c:pt>
                <c:pt idx="2">
                  <c:v>EU</c:v>
                </c:pt>
                <c:pt idx="3">
                  <c:v>MW</c:v>
                </c:pt>
                <c:pt idx="4">
                  <c:v>SS</c:v>
                </c:pt>
                <c:pt idx="5">
                  <c:v>MAN</c:v>
                </c:pt>
              </c:strCache>
            </c:strRef>
          </c:cat>
          <c:val>
            <c:numRef>
              <c:f>Data!$V$18:$AA$18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0F8-439D-B951-8841D4440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2018559080"/>
        <c:axId val="2018560880"/>
      </c:barChart>
      <c:catAx>
        <c:axId val="2018559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018560880"/>
        <c:crosses val="autoZero"/>
        <c:auto val="1"/>
        <c:lblAlgn val="ctr"/>
        <c:lblOffset val="100"/>
        <c:noMultiLvlLbl val="0"/>
      </c:catAx>
      <c:valAx>
        <c:axId val="2018560880"/>
        <c:scaling>
          <c:orientation val="minMax"/>
          <c:max val="1"/>
        </c:scaling>
        <c:delete val="1"/>
        <c:axPos val="b"/>
        <c:numFmt formatCode="General" sourceLinked="1"/>
        <c:majorTickMark val="none"/>
        <c:minorTickMark val="none"/>
        <c:tickLblPos val="nextTo"/>
        <c:crossAx val="2018559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Data!$W$46</c:f>
              <c:strCache>
                <c:ptCount val="1"/>
                <c:pt idx="0">
                  <c:v>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Data!$W$48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A-44E8-A189-99E08744AB0E}"/>
            </c:ext>
          </c:extLst>
        </c:ser>
        <c:ser>
          <c:idx val="1"/>
          <c:order val="1"/>
          <c:tx>
            <c:strRef>
              <c:f>Data!$X$46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74A-44E8-A189-99E08744AB0E}"/>
              </c:ext>
            </c:extLst>
          </c:dPt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Data!$X$48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A-44E8-A189-99E08744AB0E}"/>
            </c:ext>
          </c:extLst>
        </c:ser>
        <c:ser>
          <c:idx val="2"/>
          <c:order val="2"/>
          <c:tx>
            <c:strRef>
              <c:f>Data!$Y$46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Data!$Y$48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4A-44E8-A189-99E08744AB0E}"/>
            </c:ext>
          </c:extLst>
        </c:ser>
        <c:ser>
          <c:idx val="3"/>
          <c:order val="3"/>
          <c:tx>
            <c:strRef>
              <c:f>Data!$Z$46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Data!$Z$48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4A-44E8-A189-99E08744AB0E}"/>
            </c:ext>
          </c:extLst>
        </c:ser>
        <c:ser>
          <c:idx val="4"/>
          <c:order val="4"/>
          <c:tx>
            <c:strRef>
              <c:f>Data!$AA$46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Data!$V$48</c:f>
              <c:strCache>
                <c:ptCount val="1"/>
                <c:pt idx="0">
                  <c:v>T1 - Sustainable Property Management</c:v>
                </c:pt>
              </c:strCache>
            </c:strRef>
          </c:cat>
          <c:val>
            <c:numRef>
              <c:f>Data!$AA$48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4A-44E8-A189-99E08744A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22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Data!$W$50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Data!$W$52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0E-4D71-949C-3B4A02CAE760}"/>
            </c:ext>
          </c:extLst>
        </c:ser>
        <c:ser>
          <c:idx val="1"/>
          <c:order val="1"/>
          <c:tx>
            <c:strRef>
              <c:f>Data!$X$50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Data!$X$52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0E-4D71-949C-3B4A02CAE760}"/>
            </c:ext>
          </c:extLst>
        </c:ser>
        <c:ser>
          <c:idx val="2"/>
          <c:order val="2"/>
          <c:tx>
            <c:strRef>
              <c:f>Data!$Y$50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Data!$Y$52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0E-4D71-949C-3B4A02CAE760}"/>
            </c:ext>
          </c:extLst>
        </c:ser>
        <c:ser>
          <c:idx val="3"/>
          <c:order val="3"/>
          <c:tx>
            <c:strRef>
              <c:f>Data!$Z$50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7B0E-4D71-949C-3B4A02CAE760}"/>
              </c:ext>
            </c:extLst>
          </c:dPt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Data!$Z$52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0E-4D71-949C-3B4A02CAE760}"/>
            </c:ext>
          </c:extLst>
        </c:ser>
        <c:ser>
          <c:idx val="4"/>
          <c:order val="4"/>
          <c:tx>
            <c:strRef>
              <c:f>Data!$AA$50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Data!$V$52</c:f>
              <c:strCache>
                <c:ptCount val="1"/>
                <c:pt idx="0">
                  <c:v>T2 - Smart Resource Management</c:v>
                </c:pt>
              </c:strCache>
            </c:strRef>
          </c:cat>
          <c:val>
            <c:numRef>
              <c:f>Data!$AA$52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0E-4D71-949C-3B4A02CAE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7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Data!$W$54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Data!$W$56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FF-4BB6-9C86-8872A5313E1C}"/>
            </c:ext>
          </c:extLst>
        </c:ser>
        <c:ser>
          <c:idx val="1"/>
          <c:order val="1"/>
          <c:tx>
            <c:strRef>
              <c:f>Data!$X$54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Data!$X$56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FF-4BB6-9C86-8872A5313E1C}"/>
            </c:ext>
          </c:extLst>
        </c:ser>
        <c:ser>
          <c:idx val="2"/>
          <c:order val="2"/>
          <c:tx>
            <c:strRef>
              <c:f>Data!$Y$54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Data!$Y$56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FF-4BB6-9C86-8872A5313E1C}"/>
            </c:ext>
          </c:extLst>
        </c:ser>
        <c:ser>
          <c:idx val="3"/>
          <c:order val="3"/>
          <c:tx>
            <c:strRef>
              <c:f>Data!$Z$54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Data!$Z$56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EFF-4BB6-9C86-8872A5313E1C}"/>
            </c:ext>
          </c:extLst>
        </c:ser>
        <c:ser>
          <c:idx val="4"/>
          <c:order val="4"/>
          <c:tx>
            <c:strRef>
              <c:f>Data!$AA$54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Data!$V$56</c:f>
              <c:strCache>
                <c:ptCount val="1"/>
                <c:pt idx="0">
                  <c:v>T3 - Smart Energy Optimisation</c:v>
                </c:pt>
              </c:strCache>
            </c:strRef>
          </c:cat>
          <c:val>
            <c:numRef>
              <c:f>Data!$AA$56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EFF-4BB6-9C86-8872A5313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46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Data!$W$58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Data!$W$60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31-4241-A12F-23329C29E0D6}"/>
            </c:ext>
          </c:extLst>
        </c:ser>
        <c:ser>
          <c:idx val="1"/>
          <c:order val="1"/>
          <c:tx>
            <c:strRef>
              <c:f>Data!$X$58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Data!$X$60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31-4241-A12F-23329C29E0D6}"/>
            </c:ext>
          </c:extLst>
        </c:ser>
        <c:ser>
          <c:idx val="2"/>
          <c:order val="2"/>
          <c:tx>
            <c:strRef>
              <c:f>Data!$Y$58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Data!$Y$60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31-4241-A12F-23329C29E0D6}"/>
            </c:ext>
          </c:extLst>
        </c:ser>
        <c:ser>
          <c:idx val="3"/>
          <c:order val="3"/>
          <c:tx>
            <c:strRef>
              <c:f>Data!$Z$58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Data!$Z$60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31-4241-A12F-23329C29E0D6}"/>
            </c:ext>
          </c:extLst>
        </c:ser>
        <c:ser>
          <c:idx val="4"/>
          <c:order val="4"/>
          <c:tx>
            <c:strRef>
              <c:f>Data!$AA$58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5D31-4241-A12F-23329C29E0D6}"/>
              </c:ext>
            </c:extLst>
          </c:dPt>
          <c:cat>
            <c:strRef>
              <c:f>Data!$V$60</c:f>
              <c:strCache>
                <c:ptCount val="1"/>
                <c:pt idx="0">
                  <c:v>T4 - Water Conservation Excellence</c:v>
                </c:pt>
              </c:strCache>
            </c:strRef>
          </c:cat>
          <c:val>
            <c:numRef>
              <c:f>Data!$AA$60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31-4241-A12F-23329C29E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5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Data!$W$62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Data!$W$64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5-4E0B-A28D-74B9EE93B34C}"/>
            </c:ext>
          </c:extLst>
        </c:ser>
        <c:ser>
          <c:idx val="1"/>
          <c:order val="1"/>
          <c:tx>
            <c:strRef>
              <c:f>Data!$X$62</c:f>
              <c:strCache>
                <c:ptCount val="1"/>
                <c:pt idx="0">
                  <c:v>Satisfactory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Data!$X$64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5-4E0B-A28D-74B9EE93B34C}"/>
            </c:ext>
          </c:extLst>
        </c:ser>
        <c:ser>
          <c:idx val="2"/>
          <c:order val="2"/>
          <c:tx>
            <c:strRef>
              <c:f>Data!$Y$62</c:f>
              <c:strCache>
                <c:ptCount val="1"/>
                <c:pt idx="0">
                  <c:v>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842-4EB7-BCB0-A023951EF843}"/>
              </c:ext>
            </c:extLst>
          </c:dPt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Data!$Y$64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65-4E0B-A28D-74B9EE93B34C}"/>
            </c:ext>
          </c:extLst>
        </c:ser>
        <c:ser>
          <c:idx val="3"/>
          <c:order val="3"/>
          <c:tx>
            <c:strRef>
              <c:f>Data!$Z$62</c:f>
              <c:strCache>
                <c:ptCount val="1"/>
                <c:pt idx="0">
                  <c:v>Very Good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Data!$Z$64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65-4E0B-A28D-74B9EE93B34C}"/>
            </c:ext>
          </c:extLst>
        </c:ser>
        <c:ser>
          <c:idx val="4"/>
          <c:order val="4"/>
          <c:tx>
            <c:strRef>
              <c:f>Data!$AA$62</c:f>
              <c:strCache>
                <c:ptCount val="1"/>
                <c:pt idx="0">
                  <c:v>Excellent</c:v>
                </c:pt>
              </c:strCache>
            </c:strRef>
          </c:tx>
          <c:spPr>
            <a:solidFill>
              <a:srgbClr val="C9DBDE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Data!$V$64</c:f>
              <c:strCache>
                <c:ptCount val="1"/>
                <c:pt idx="0">
                  <c:v>T5 - Healthy Living Building</c:v>
                </c:pt>
              </c:strCache>
            </c:strRef>
          </c:cat>
          <c:val>
            <c:numRef>
              <c:f>Data!$AA$64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65-4E0B-A28D-74B9EE93B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16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5137728777307E-3"/>
          <c:y val="0.10356257993142037"/>
          <c:w val="0.86624100207409815"/>
          <c:h val="0.8619165600914394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Data!$W$66</c:f>
              <c:strCache>
                <c:ptCount val="1"/>
                <c:pt idx="0">
                  <c:v>Actual Score</c:v>
                </c:pt>
              </c:strCache>
            </c:strRef>
          </c:tx>
          <c:spPr>
            <a:solidFill>
              <a:srgbClr val="247E8A"/>
            </a:solidFill>
            <a:ln>
              <a:solidFill>
                <a:srgbClr val="247E8A"/>
              </a:solidFill>
            </a:ln>
            <a:effectLst/>
          </c:spPr>
          <c:invertIfNegative val="0"/>
          <c:cat>
            <c:strRef>
              <c:f>Data!$V$68</c:f>
              <c:strCache>
                <c:ptCount val="1"/>
                <c:pt idx="0">
                  <c:v>T6 - Sustainable Real Assets</c:v>
                </c:pt>
              </c:strCache>
            </c:strRef>
          </c:cat>
          <c:val>
            <c:numRef>
              <c:f>Data!$W$68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2-4D8C-BD08-CF659461815D}"/>
            </c:ext>
          </c:extLst>
        </c:ser>
        <c:ser>
          <c:idx val="1"/>
          <c:order val="1"/>
          <c:tx>
            <c:strRef>
              <c:f>Data!$X$66</c:f>
              <c:strCache>
                <c:ptCount val="1"/>
                <c:pt idx="0">
                  <c:v>Pass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dPt>
            <c:idx val="0"/>
            <c:invertIfNegative val="0"/>
            <c:bubble3D val="0"/>
            <c:spPr>
              <a:solidFill>
                <a:srgbClr val="C9DBDE"/>
              </a:solidFill>
              <a:ln>
                <a:solidFill>
                  <a:srgbClr val="247E8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822-4D8C-BD08-CF659461815D}"/>
              </c:ext>
            </c:extLst>
          </c:dPt>
          <c:val>
            <c:numRef>
              <c:f>Data!$X$68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22-4D8C-BD08-CF6594618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56812160"/>
        <c:axId val="2056826920"/>
      </c:barChart>
      <c:catAx>
        <c:axId val="205681216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056826920"/>
        <c:crosses val="autoZero"/>
        <c:auto val="1"/>
        <c:lblAlgn val="ctr"/>
        <c:lblOffset val="100"/>
        <c:noMultiLvlLbl val="0"/>
      </c:catAx>
      <c:valAx>
        <c:axId val="2056826920"/>
        <c:scaling>
          <c:orientation val="minMax"/>
          <c:max val="3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2056812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819693</xdr:colOff>
      <xdr:row>0</xdr:row>
      <xdr:rowOff>15635</xdr:rowOff>
    </xdr:from>
    <xdr:to>
      <xdr:col>12</xdr:col>
      <xdr:colOff>3253882</xdr:colOff>
      <xdr:row>20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31EDBA95-711B-471D-88ED-16628AACEBD1}"/>
            </a:ext>
          </a:extLst>
        </xdr:cNvPr>
        <xdr:cNvGrpSpPr/>
      </xdr:nvGrpSpPr>
      <xdr:grpSpPr>
        <a:xfrm>
          <a:off x="14636546" y="15635"/>
          <a:ext cx="3678042" cy="3166836"/>
          <a:chOff x="20820529" y="980479"/>
          <a:chExt cx="3664324" cy="3165698"/>
        </a:xfrm>
        <a:noFill/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CD5979F8-5550-520E-2E0B-DEF2D3D0DB3C}"/>
              </a:ext>
            </a:extLst>
          </xdr:cNvPr>
          <xdr:cNvGraphicFramePr/>
        </xdr:nvGraphicFramePr>
        <xdr:xfrm>
          <a:off x="20820529" y="980479"/>
          <a:ext cx="3664324" cy="3165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FAC69E97-76B7-22B4-D0C3-710186E6B23F}"/>
              </a:ext>
            </a:extLst>
          </xdr:cNvPr>
          <xdr:cNvGrpSpPr/>
        </xdr:nvGrpSpPr>
        <xdr:grpSpPr>
          <a:xfrm>
            <a:off x="22102295" y="2419500"/>
            <a:ext cx="1137274" cy="1008529"/>
            <a:chOff x="21788530" y="2083323"/>
            <a:chExt cx="1137274" cy="1008529"/>
          </a:xfrm>
          <a:grpFill/>
        </xdr:grpSpPr>
        <xdr:sp macro="" textlink="Data!J12">
          <xdr:nvSpPr>
            <xdr:cNvPr id="7" name="Oval 6">
              <a:extLst>
                <a:ext uri="{FF2B5EF4-FFF2-40B4-BE49-F238E27FC236}">
                  <a16:creationId xmlns:a16="http://schemas.microsoft.com/office/drawing/2014/main" id="{365D3C2F-E883-4856-3570-ECEB1486A6C1}"/>
                </a:ext>
              </a:extLst>
            </xdr:cNvPr>
            <xdr:cNvSpPr/>
          </xdr:nvSpPr>
          <xdr:spPr>
            <a:xfrm>
              <a:off x="21788530" y="2083323"/>
              <a:ext cx="1137274" cy="1008529"/>
            </a:xfrm>
            <a:prstGeom prst="ellipse">
              <a:avLst/>
            </a:prstGeom>
            <a:grpFill/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fld id="{A0E38EF3-165D-4D89-96F2-8E5A97344877}" type="TxLink">
                <a:rPr lang="en-US" sz="3200" b="1" i="0" u="none" strike="noStrike">
                  <a:solidFill>
                    <a:srgbClr val="595959"/>
                  </a:solidFill>
                  <a:latin typeface="Calibri"/>
                  <a:ea typeface="Calibri"/>
                  <a:cs typeface="Calibri"/>
                </a:rPr>
                <a:pPr algn="ctr"/>
                <a:t>0</a:t>
              </a:fld>
              <a:endParaRPr lang="en-HK" sz="3200" b="1">
                <a:solidFill>
                  <a:srgbClr val="595959"/>
                </a:solidFill>
                <a:latin typeface="Aptos Narrow (Body)"/>
              </a:endParaRPr>
            </a:p>
          </xdr:txBody>
        </xdr:sp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47941098-7B08-FAF0-677A-43D399D5D0ED}"/>
                </a:ext>
              </a:extLst>
            </xdr:cNvPr>
            <xdr:cNvSpPr txBox="1"/>
          </xdr:nvSpPr>
          <xdr:spPr>
            <a:xfrm>
              <a:off x="21896295" y="2766880"/>
              <a:ext cx="952568" cy="248851"/>
            </a:xfrm>
            <a:prstGeom prst="rect">
              <a:avLst/>
            </a:prstGeom>
            <a:grp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HK" sz="1000" b="1">
                  <a:solidFill>
                    <a:srgbClr val="595959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rPr>
                <a:t>Credit</a:t>
              </a:r>
              <a:r>
                <a:rPr lang="en-HK" sz="1000" b="1" baseline="0">
                  <a:solidFill>
                    <a:srgbClr val="595959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rPr>
                <a:t> Point(s)</a:t>
              </a:r>
              <a:endParaRPr lang="en-HK" sz="1000" b="1">
                <a:solidFill>
                  <a:srgbClr val="595959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endParaRPr>
            </a:p>
          </xdr:txBody>
        </xdr:sp>
      </xdr:grpSp>
      <xdr:sp macro="" textlink="Data!$L$20">
        <xdr:nvSpPr>
          <xdr:cNvPr id="6" name="TextBox 5">
            <a:extLst>
              <a:ext uri="{FF2B5EF4-FFF2-40B4-BE49-F238E27FC236}">
                <a16:creationId xmlns:a16="http://schemas.microsoft.com/office/drawing/2014/main" id="{07CF2993-45A3-2665-043D-7E1C6419FE3B}"/>
              </a:ext>
            </a:extLst>
          </xdr:cNvPr>
          <xdr:cNvSpPr txBox="1"/>
        </xdr:nvSpPr>
        <xdr:spPr>
          <a:xfrm>
            <a:off x="20924524" y="1357319"/>
            <a:ext cx="3510371" cy="716816"/>
          </a:xfrm>
          <a:prstGeom prst="rect">
            <a:avLst/>
          </a:prstGeom>
          <a:grpFill/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CBBDE188-C7B7-4EEC-8BE0-C509BCFEBB0C}" type="TxLink">
              <a:rPr lang="en-US" sz="1800" b="1" i="0" u="none" strike="noStrike">
                <a:solidFill>
                  <a:srgbClr val="595959"/>
                </a:solidFill>
                <a:latin typeface="Calibri"/>
                <a:ea typeface="Calibri"/>
                <a:cs typeface="Calibri"/>
              </a:rPr>
              <a:pPr algn="ctr"/>
              <a:t>-</a:t>
            </a:fld>
            <a:endParaRPr lang="en-HK" sz="3600" b="1">
              <a:solidFill>
                <a:srgbClr val="595959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>
    <xdr:from>
      <xdr:col>6</xdr:col>
      <xdr:colOff>0</xdr:colOff>
      <xdr:row>0</xdr:row>
      <xdr:rowOff>78440</xdr:rowOff>
    </xdr:from>
    <xdr:to>
      <xdr:col>11</xdr:col>
      <xdr:colOff>963706</xdr:colOff>
      <xdr:row>19</xdr:row>
      <xdr:rowOff>85725</xdr:rowOff>
    </xdr:to>
    <xdr:graphicFrame macro="">
      <xdr:nvGraphicFramePr>
        <xdr:cNvPr id="43" name="Chart 42">
          <a:extLst>
            <a:ext uri="{FF2B5EF4-FFF2-40B4-BE49-F238E27FC236}">
              <a16:creationId xmlns:a16="http://schemas.microsoft.com/office/drawing/2014/main" id="{FC2D2932-1A1F-4DEE-9C6F-91696E0D88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3040673</xdr:colOff>
      <xdr:row>0</xdr:row>
      <xdr:rowOff>80596</xdr:rowOff>
    </xdr:from>
    <xdr:to>
      <xdr:col>14</xdr:col>
      <xdr:colOff>412287</xdr:colOff>
      <xdr:row>20</xdr:row>
      <xdr:rowOff>11205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D7C107BD-667B-4E03-88A3-CEDB8C2E2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284702</xdr:colOff>
      <xdr:row>21</xdr:row>
      <xdr:rowOff>37566</xdr:rowOff>
    </xdr:from>
    <xdr:to>
      <xdr:col>15</xdr:col>
      <xdr:colOff>73391</xdr:colOff>
      <xdr:row>23</xdr:row>
      <xdr:rowOff>121481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CCDD564C-47E1-8D54-5C22-C0D244DBD410}"/>
            </a:ext>
          </a:extLst>
        </xdr:cNvPr>
        <xdr:cNvGrpSpPr/>
      </xdr:nvGrpSpPr>
      <xdr:grpSpPr>
        <a:xfrm>
          <a:off x="14101555" y="3556213"/>
          <a:ext cx="6052777" cy="397680"/>
          <a:chOff x="14088625" y="3635085"/>
          <a:chExt cx="6045881" cy="406300"/>
        </a:xfrm>
      </xdr:grpSpPr>
      <xdr:graphicFrame macro="">
        <xdr:nvGraphicFramePr>
          <xdr:cNvPr id="82" name="Chart 81">
            <a:extLst>
              <a:ext uri="{FF2B5EF4-FFF2-40B4-BE49-F238E27FC236}">
                <a16:creationId xmlns:a16="http://schemas.microsoft.com/office/drawing/2014/main" id="{BC940191-A509-4EE5-A12E-6AC353D06343}"/>
              </a:ext>
            </a:extLst>
          </xdr:cNvPr>
          <xdr:cNvGraphicFramePr>
            <a:graphicFrameLocks/>
          </xdr:cNvGraphicFramePr>
        </xdr:nvGraphicFramePr>
        <xdr:xfrm>
          <a:off x="14088625" y="3760893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D08D668D-3A3B-F820-C615-591E014ECB53}"/>
              </a:ext>
            </a:extLst>
          </xdr:cNvPr>
          <xdr:cNvSpPr txBox="1"/>
        </xdr:nvSpPr>
        <xdr:spPr>
          <a:xfrm>
            <a:off x="16606346" y="3635085"/>
            <a:ext cx="2981299" cy="2465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11                                     15                                     19                          22</a:t>
            </a:r>
          </a:p>
        </xdr:txBody>
      </xdr:sp>
    </xdr:grpSp>
    <xdr:clientData/>
  </xdr:twoCellAnchor>
  <xdr:twoCellAnchor>
    <xdr:from>
      <xdr:col>11</xdr:col>
      <xdr:colOff>284702</xdr:colOff>
      <xdr:row>24</xdr:row>
      <xdr:rowOff>38880</xdr:rowOff>
    </xdr:from>
    <xdr:to>
      <xdr:col>15</xdr:col>
      <xdr:colOff>73391</xdr:colOff>
      <xdr:row>26</xdr:row>
      <xdr:rowOff>121774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id="{4FC771C1-3AF1-488F-3B35-21C1C6BDE5AF}"/>
            </a:ext>
          </a:extLst>
        </xdr:cNvPr>
        <xdr:cNvGrpSpPr/>
      </xdr:nvGrpSpPr>
      <xdr:grpSpPr>
        <a:xfrm>
          <a:off x="14101555" y="4028174"/>
          <a:ext cx="6052777" cy="396659"/>
          <a:chOff x="14088625" y="4119976"/>
          <a:chExt cx="6045881" cy="405279"/>
        </a:xfrm>
      </xdr:grpSpPr>
      <xdr:graphicFrame macro="">
        <xdr:nvGraphicFramePr>
          <xdr:cNvPr id="109" name="Chart 108">
            <a:extLst>
              <a:ext uri="{FF2B5EF4-FFF2-40B4-BE49-F238E27FC236}">
                <a16:creationId xmlns:a16="http://schemas.microsoft.com/office/drawing/2014/main" id="{805EB9B3-3857-49D6-B1CF-71964D7D3191}"/>
              </a:ext>
            </a:extLst>
          </xdr:cNvPr>
          <xdr:cNvGraphicFramePr>
            <a:graphicFrameLocks/>
          </xdr:cNvGraphicFramePr>
        </xdr:nvGraphicFramePr>
        <xdr:xfrm>
          <a:off x="14088625" y="4244763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7A0AA373-6594-4D14-A00A-7CE52E4C8C71}"/>
              </a:ext>
            </a:extLst>
          </xdr:cNvPr>
          <xdr:cNvSpPr txBox="1"/>
        </xdr:nvSpPr>
        <xdr:spPr>
          <a:xfrm>
            <a:off x="16482849" y="4119976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8                                    11                                    14                                    17</a:t>
            </a:r>
          </a:p>
        </xdr:txBody>
      </xdr:sp>
    </xdr:grpSp>
    <xdr:clientData/>
  </xdr:twoCellAnchor>
  <xdr:twoCellAnchor>
    <xdr:from>
      <xdr:col>11</xdr:col>
      <xdr:colOff>284702</xdr:colOff>
      <xdr:row>27</xdr:row>
      <xdr:rowOff>39578</xdr:rowOff>
    </xdr:from>
    <xdr:to>
      <xdr:col>15</xdr:col>
      <xdr:colOff>73391</xdr:colOff>
      <xdr:row>29</xdr:row>
      <xdr:rowOff>122066</xdr:rowOff>
    </xdr:to>
    <xdr:grpSp>
      <xdr:nvGrpSpPr>
        <xdr:cNvPr id="19" name="Group 18">
          <a:extLst>
            <a:ext uri="{FF2B5EF4-FFF2-40B4-BE49-F238E27FC236}">
              <a16:creationId xmlns:a16="http://schemas.microsoft.com/office/drawing/2014/main" id="{1E08E1F1-B756-801B-DE42-C38D36BD2244}"/>
            </a:ext>
          </a:extLst>
        </xdr:cNvPr>
        <xdr:cNvGrpSpPr/>
      </xdr:nvGrpSpPr>
      <xdr:grpSpPr>
        <a:xfrm>
          <a:off x="14101555" y="4499519"/>
          <a:ext cx="6052777" cy="396253"/>
          <a:chOff x="14088625" y="4604251"/>
          <a:chExt cx="6045881" cy="404873"/>
        </a:xfrm>
      </xdr:grpSpPr>
      <xdr:graphicFrame macro="">
        <xdr:nvGraphicFramePr>
          <xdr:cNvPr id="110" name="Chart 109">
            <a:extLst>
              <a:ext uri="{FF2B5EF4-FFF2-40B4-BE49-F238E27FC236}">
                <a16:creationId xmlns:a16="http://schemas.microsoft.com/office/drawing/2014/main" id="{52F8956C-F4DA-4830-A7DE-4419EE6245B2}"/>
              </a:ext>
            </a:extLst>
          </xdr:cNvPr>
          <xdr:cNvGraphicFramePr>
            <a:graphicFrameLocks/>
          </xdr:cNvGraphicFramePr>
        </xdr:nvGraphicFramePr>
        <xdr:xfrm>
          <a:off x="14088625" y="4728632"/>
          <a:ext cx="6045881" cy="280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A77E2E2-48D9-42FB-BF2B-6AC68389D12B}"/>
              </a:ext>
            </a:extLst>
          </xdr:cNvPr>
          <xdr:cNvSpPr txBox="1"/>
        </xdr:nvSpPr>
        <xdr:spPr>
          <a:xfrm>
            <a:off x="16621083" y="4604251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23                                   31                                   39                              46</a:t>
            </a:r>
          </a:p>
        </xdr:txBody>
      </xdr:sp>
    </xdr:grpSp>
    <xdr:clientData/>
  </xdr:twoCellAnchor>
  <xdr:twoCellAnchor>
    <xdr:from>
      <xdr:col>11</xdr:col>
      <xdr:colOff>284702</xdr:colOff>
      <xdr:row>30</xdr:row>
      <xdr:rowOff>37813</xdr:rowOff>
    </xdr:from>
    <xdr:to>
      <xdr:col>15</xdr:col>
      <xdr:colOff>73391</xdr:colOff>
      <xdr:row>32</xdr:row>
      <xdr:rowOff>122358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49B3378A-0160-F5DC-7E39-5C5C1C507B8E}"/>
            </a:ext>
          </a:extLst>
        </xdr:cNvPr>
        <xdr:cNvGrpSpPr/>
      </xdr:nvGrpSpPr>
      <xdr:grpSpPr>
        <a:xfrm>
          <a:off x="14101555" y="4968401"/>
          <a:ext cx="6052777" cy="398310"/>
          <a:chOff x="14088625" y="5086063"/>
          <a:chExt cx="6045881" cy="406930"/>
        </a:xfrm>
      </xdr:grpSpPr>
      <xdr:graphicFrame macro="">
        <xdr:nvGraphicFramePr>
          <xdr:cNvPr id="111" name="Chart 110">
            <a:extLst>
              <a:ext uri="{FF2B5EF4-FFF2-40B4-BE49-F238E27FC236}">
                <a16:creationId xmlns:a16="http://schemas.microsoft.com/office/drawing/2014/main" id="{8AC70C59-614B-42B4-B2B2-F49500F4529B}"/>
              </a:ext>
            </a:extLst>
          </xdr:cNvPr>
          <xdr:cNvGraphicFramePr>
            <a:graphicFrameLocks/>
          </xdr:cNvGraphicFramePr>
        </xdr:nvGraphicFramePr>
        <xdr:xfrm>
          <a:off x="14088625" y="5209469"/>
          <a:ext cx="6045881" cy="2835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AB2DE635-B9C3-46B5-898A-AACF22117DB0}"/>
              </a:ext>
            </a:extLst>
          </xdr:cNvPr>
          <xdr:cNvSpPr txBox="1"/>
        </xdr:nvSpPr>
        <xdr:spPr>
          <a:xfrm>
            <a:off x="16463921" y="5086063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7                                          10                                         13                          15</a:t>
            </a:r>
          </a:p>
        </xdr:txBody>
      </xdr:sp>
    </xdr:grpSp>
    <xdr:clientData/>
  </xdr:twoCellAnchor>
  <xdr:twoCellAnchor>
    <xdr:from>
      <xdr:col>11</xdr:col>
      <xdr:colOff>284702</xdr:colOff>
      <xdr:row>33</xdr:row>
      <xdr:rowOff>35432</xdr:rowOff>
    </xdr:from>
    <xdr:to>
      <xdr:col>15</xdr:col>
      <xdr:colOff>73391</xdr:colOff>
      <xdr:row>35</xdr:row>
      <xdr:rowOff>122651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10644315-C65B-BFE7-D4DC-A1D5C4B5BC48}"/>
            </a:ext>
          </a:extLst>
        </xdr:cNvPr>
        <xdr:cNvGrpSpPr/>
      </xdr:nvGrpSpPr>
      <xdr:grpSpPr>
        <a:xfrm>
          <a:off x="14101555" y="5436667"/>
          <a:ext cx="6052777" cy="400984"/>
          <a:chOff x="14088625" y="5567259"/>
          <a:chExt cx="6045881" cy="409604"/>
        </a:xfrm>
      </xdr:grpSpPr>
      <xdr:graphicFrame macro="">
        <xdr:nvGraphicFramePr>
          <xdr:cNvPr id="112" name="Chart 111">
            <a:extLst>
              <a:ext uri="{FF2B5EF4-FFF2-40B4-BE49-F238E27FC236}">
                <a16:creationId xmlns:a16="http://schemas.microsoft.com/office/drawing/2014/main" id="{3D9778C2-3C66-475C-B0A7-BFBB8809F877}"/>
              </a:ext>
            </a:extLst>
          </xdr:cNvPr>
          <xdr:cNvGraphicFramePr>
            <a:graphicFrameLocks/>
          </xdr:cNvGraphicFramePr>
        </xdr:nvGraphicFramePr>
        <xdr:xfrm>
          <a:off x="14088625" y="5693339"/>
          <a:ext cx="6045881" cy="2835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84CF0ED2-EDE2-4E6F-997D-409A0279A8A8}"/>
              </a:ext>
            </a:extLst>
          </xdr:cNvPr>
          <xdr:cNvSpPr txBox="1"/>
        </xdr:nvSpPr>
        <xdr:spPr>
          <a:xfrm>
            <a:off x="16628227" y="5567259"/>
            <a:ext cx="3163916" cy="24658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8                                        11                                      14                        16</a:t>
            </a:r>
          </a:p>
        </xdr:txBody>
      </xdr:sp>
    </xdr:grpSp>
    <xdr:clientData/>
  </xdr:twoCellAnchor>
  <xdr:twoCellAnchor>
    <xdr:from>
      <xdr:col>11</xdr:col>
      <xdr:colOff>284702</xdr:colOff>
      <xdr:row>36</xdr:row>
      <xdr:rowOff>43963</xdr:rowOff>
    </xdr:from>
    <xdr:to>
      <xdr:col>15</xdr:col>
      <xdr:colOff>73391</xdr:colOff>
      <xdr:row>38</xdr:row>
      <xdr:rowOff>122944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FDBFC102-DFBC-6AE0-AC61-E94412A08EA0}"/>
            </a:ext>
          </a:extLst>
        </xdr:cNvPr>
        <xdr:cNvGrpSpPr/>
      </xdr:nvGrpSpPr>
      <xdr:grpSpPr>
        <a:xfrm>
          <a:off x="14101555" y="5927051"/>
          <a:ext cx="6052777" cy="392746"/>
          <a:chOff x="14088625" y="6066694"/>
          <a:chExt cx="6045881" cy="401365"/>
        </a:xfrm>
      </xdr:grpSpPr>
      <xdr:graphicFrame macro="">
        <xdr:nvGraphicFramePr>
          <xdr:cNvPr id="113" name="Chart 112">
            <a:extLst>
              <a:ext uri="{FF2B5EF4-FFF2-40B4-BE49-F238E27FC236}">
                <a16:creationId xmlns:a16="http://schemas.microsoft.com/office/drawing/2014/main" id="{493FD7B8-D89B-47D8-B6BB-469324CCCA70}"/>
              </a:ext>
            </a:extLst>
          </xdr:cNvPr>
          <xdr:cNvGraphicFramePr>
            <a:graphicFrameLocks/>
          </xdr:cNvGraphicFramePr>
        </xdr:nvGraphicFramePr>
        <xdr:xfrm>
          <a:off x="14088625" y="6184536"/>
          <a:ext cx="6045881" cy="2835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1BED7251-EBE3-457D-80AF-423C07278232}"/>
              </a:ext>
            </a:extLst>
          </xdr:cNvPr>
          <xdr:cNvSpPr txBox="1"/>
        </xdr:nvSpPr>
        <xdr:spPr>
          <a:xfrm>
            <a:off x="19216229" y="6066694"/>
            <a:ext cx="544482" cy="2465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30                                                                 </a:t>
            </a:r>
          </a:p>
        </xdr:txBody>
      </xdr:sp>
    </xdr:grpSp>
    <xdr:clientData/>
  </xdr:twoCellAnchor>
  <xdr:twoCellAnchor>
    <xdr:from>
      <xdr:col>11</xdr:col>
      <xdr:colOff>284702</xdr:colOff>
      <xdr:row>39</xdr:row>
      <xdr:rowOff>42497</xdr:rowOff>
    </xdr:from>
    <xdr:to>
      <xdr:col>15</xdr:col>
      <xdr:colOff>73391</xdr:colOff>
      <xdr:row>41</xdr:row>
      <xdr:rowOff>123235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FBDE48BE-8750-37BB-B8BF-1920D6364558}"/>
            </a:ext>
          </a:extLst>
        </xdr:cNvPr>
        <xdr:cNvGrpSpPr/>
      </xdr:nvGrpSpPr>
      <xdr:grpSpPr>
        <a:xfrm>
          <a:off x="14101555" y="6396232"/>
          <a:ext cx="6052777" cy="394503"/>
          <a:chOff x="14088625" y="6548805"/>
          <a:chExt cx="6045881" cy="403122"/>
        </a:xfrm>
      </xdr:grpSpPr>
      <xdr:graphicFrame macro="">
        <xdr:nvGraphicFramePr>
          <xdr:cNvPr id="114" name="Chart 113">
            <a:extLst>
              <a:ext uri="{FF2B5EF4-FFF2-40B4-BE49-F238E27FC236}">
                <a16:creationId xmlns:a16="http://schemas.microsoft.com/office/drawing/2014/main" id="{DAD6D6CE-DE93-4DC9-86AD-F3CE28510ED7}"/>
              </a:ext>
            </a:extLst>
          </xdr:cNvPr>
          <xdr:cNvGraphicFramePr>
            <a:graphicFrameLocks/>
          </xdr:cNvGraphicFramePr>
        </xdr:nvGraphicFramePr>
        <xdr:xfrm>
          <a:off x="14088625" y="6668404"/>
          <a:ext cx="6045881" cy="2835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3E3BE50C-6D24-4B57-8E07-1A266056F92E}"/>
              </a:ext>
            </a:extLst>
          </xdr:cNvPr>
          <xdr:cNvSpPr txBox="1"/>
        </xdr:nvSpPr>
        <xdr:spPr>
          <a:xfrm>
            <a:off x="19222091" y="6548805"/>
            <a:ext cx="544482" cy="2465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HK" sz="800"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45                                                           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185287</xdr:colOff>
      <xdr:row>0</xdr:row>
      <xdr:rowOff>48527</xdr:rowOff>
    </xdr:from>
    <xdr:to>
      <xdr:col>21</xdr:col>
      <xdr:colOff>518318</xdr:colOff>
      <xdr:row>2</xdr:row>
      <xdr:rowOff>47066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19C8D33-8FF5-25D9-9011-BD1F2E2304AC}"/>
            </a:ext>
          </a:extLst>
        </xdr:cNvPr>
        <xdr:cNvSpPr/>
      </xdr:nvSpPr>
      <xdr:spPr>
        <a:xfrm>
          <a:off x="13434562" y="48527"/>
          <a:ext cx="333031" cy="322389"/>
        </a:xfrm>
        <a:prstGeom prst="rect">
          <a:avLst/>
        </a:prstGeom>
        <a:solidFill>
          <a:srgbClr val="00AA48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20</xdr:col>
      <xdr:colOff>326481</xdr:colOff>
      <xdr:row>0</xdr:row>
      <xdr:rowOff>55250</xdr:rowOff>
    </xdr:from>
    <xdr:to>
      <xdr:col>21</xdr:col>
      <xdr:colOff>49911</xdr:colOff>
      <xdr:row>2</xdr:row>
      <xdr:rowOff>53789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61E2A419-F8C7-4FE0-8FBE-D1E8425A2A98}"/>
            </a:ext>
          </a:extLst>
        </xdr:cNvPr>
        <xdr:cNvSpPr/>
      </xdr:nvSpPr>
      <xdr:spPr>
        <a:xfrm>
          <a:off x="12966156" y="55250"/>
          <a:ext cx="333030" cy="322389"/>
        </a:xfrm>
        <a:prstGeom prst="rect">
          <a:avLst/>
        </a:prstGeom>
        <a:solidFill>
          <a:srgbClr val="CFED8B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23</xdr:col>
      <xdr:colOff>376827</xdr:colOff>
      <xdr:row>0</xdr:row>
      <xdr:rowOff>121765</xdr:rowOff>
    </xdr:from>
    <xdr:to>
      <xdr:col>24</xdr:col>
      <xdr:colOff>533309</xdr:colOff>
      <xdr:row>2</xdr:row>
      <xdr:rowOff>103806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id="{45A9278E-F993-4375-7A74-A732A3A60252}"/>
            </a:ext>
          </a:extLst>
        </xdr:cNvPr>
        <xdr:cNvSpPr/>
      </xdr:nvSpPr>
      <xdr:spPr>
        <a:xfrm>
          <a:off x="14845302" y="121765"/>
          <a:ext cx="766082" cy="305891"/>
        </a:xfrm>
        <a:prstGeom prst="rect">
          <a:avLst/>
        </a:prstGeom>
        <a:solidFill>
          <a:srgbClr val="247E8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 sz="1100"/>
            <a:t>#247E8A</a:t>
          </a:r>
        </a:p>
      </xdr:txBody>
    </xdr:sp>
    <xdr:clientData/>
  </xdr:twoCellAnchor>
  <xdr:twoCellAnchor>
    <xdr:from>
      <xdr:col>25</xdr:col>
      <xdr:colOff>11444</xdr:colOff>
      <xdr:row>0</xdr:row>
      <xdr:rowOff>117776</xdr:rowOff>
    </xdr:from>
    <xdr:to>
      <xdr:col>31</xdr:col>
      <xdr:colOff>170647</xdr:colOff>
      <xdr:row>2</xdr:row>
      <xdr:rowOff>99816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id="{C00A6808-B640-9898-57E4-1763B58D0DFC}"/>
            </a:ext>
          </a:extLst>
        </xdr:cNvPr>
        <xdr:cNvSpPr/>
      </xdr:nvSpPr>
      <xdr:spPr>
        <a:xfrm>
          <a:off x="15699119" y="117776"/>
          <a:ext cx="768803" cy="305890"/>
        </a:xfrm>
        <a:prstGeom prst="rect">
          <a:avLst/>
        </a:prstGeom>
        <a:solidFill>
          <a:srgbClr val="8EBC4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 sz="1100"/>
            <a:t>#8EBC40</a:t>
          </a:r>
        </a:p>
      </xdr:txBody>
    </xdr:sp>
    <xdr:clientData/>
  </xdr:twoCellAnchor>
  <xdr:twoCellAnchor>
    <xdr:from>
      <xdr:col>22</xdr:col>
      <xdr:colOff>502333</xdr:colOff>
      <xdr:row>0</xdr:row>
      <xdr:rowOff>70138</xdr:rowOff>
    </xdr:from>
    <xdr:to>
      <xdr:col>23</xdr:col>
      <xdr:colOff>225765</xdr:colOff>
      <xdr:row>2</xdr:row>
      <xdr:rowOff>68677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id="{8D91707B-0659-4ECF-A4A9-5FF9223CBE4F}"/>
            </a:ext>
          </a:extLst>
        </xdr:cNvPr>
        <xdr:cNvSpPr/>
      </xdr:nvSpPr>
      <xdr:spPr>
        <a:xfrm>
          <a:off x="14361208" y="70138"/>
          <a:ext cx="333032" cy="322389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22</xdr:col>
      <xdr:colOff>31206</xdr:colOff>
      <xdr:row>0</xdr:row>
      <xdr:rowOff>76861</xdr:rowOff>
    </xdr:from>
    <xdr:to>
      <xdr:col>22</xdr:col>
      <xdr:colOff>366957</xdr:colOff>
      <xdr:row>2</xdr:row>
      <xdr:rowOff>75400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E1CA7B72-4D47-43F2-8795-1BDFC013C55A}"/>
            </a:ext>
          </a:extLst>
        </xdr:cNvPr>
        <xdr:cNvSpPr/>
      </xdr:nvSpPr>
      <xdr:spPr>
        <a:xfrm>
          <a:off x="13890081" y="76861"/>
          <a:ext cx="335751" cy="322389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26</xdr:col>
      <xdr:colOff>448235</xdr:colOff>
      <xdr:row>5</xdr:row>
      <xdr:rowOff>123264</xdr:rowOff>
    </xdr:from>
    <xdr:to>
      <xdr:col>28</xdr:col>
      <xdr:colOff>308043</xdr:colOff>
      <xdr:row>9</xdr:row>
      <xdr:rowOff>30756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42153578-7FCA-4DE9-A347-DE1FF0B28CD7}"/>
            </a:ext>
          </a:extLst>
        </xdr:cNvPr>
        <xdr:cNvSpPr/>
      </xdr:nvSpPr>
      <xdr:spPr>
        <a:xfrm>
          <a:off x="16730382" y="907676"/>
          <a:ext cx="1070043" cy="535021"/>
        </a:xfrm>
        <a:prstGeom prst="rect">
          <a:avLst/>
        </a:prstGeom>
        <a:solidFill>
          <a:srgbClr val="247E8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247E8A</a:t>
          </a:r>
        </a:p>
      </xdr:txBody>
    </xdr:sp>
    <xdr:clientData/>
  </xdr:twoCellAnchor>
  <xdr:twoCellAnchor>
    <xdr:from>
      <xdr:col>29</xdr:col>
      <xdr:colOff>21992</xdr:colOff>
      <xdr:row>5</xdr:row>
      <xdr:rowOff>123264</xdr:rowOff>
    </xdr:from>
    <xdr:to>
      <xdr:col>30</xdr:col>
      <xdr:colOff>486917</xdr:colOff>
      <xdr:row>9</xdr:row>
      <xdr:rowOff>30756</xdr:rowOff>
    </xdr:to>
    <xdr:sp macro="" textlink="">
      <xdr:nvSpPr>
        <xdr:cNvPr id="52" name="Rectangle 51">
          <a:extLst>
            <a:ext uri="{FF2B5EF4-FFF2-40B4-BE49-F238E27FC236}">
              <a16:creationId xmlns:a16="http://schemas.microsoft.com/office/drawing/2014/main" id="{04F8653B-46E3-4691-929E-43A396DD80B3}"/>
            </a:ext>
          </a:extLst>
        </xdr:cNvPr>
        <xdr:cNvSpPr/>
      </xdr:nvSpPr>
      <xdr:spPr>
        <a:xfrm>
          <a:off x="18119492" y="907676"/>
          <a:ext cx="1070043" cy="535021"/>
        </a:xfrm>
        <a:prstGeom prst="rect">
          <a:avLst/>
        </a:prstGeom>
        <a:solidFill>
          <a:srgbClr val="DDEBC5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DDEBC5</a:t>
          </a:r>
        </a:p>
      </xdr:txBody>
    </xdr:sp>
    <xdr:clientData/>
  </xdr:twoCellAnchor>
  <xdr:twoCellAnchor>
    <xdr:from>
      <xdr:col>31</xdr:col>
      <xdr:colOff>200867</xdr:colOff>
      <xdr:row>5</xdr:row>
      <xdr:rowOff>123264</xdr:rowOff>
    </xdr:from>
    <xdr:to>
      <xdr:col>33</xdr:col>
      <xdr:colOff>419263</xdr:colOff>
      <xdr:row>9</xdr:row>
      <xdr:rowOff>30756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id="{AD46E135-638D-4ECD-8973-7042F1808BF6}"/>
            </a:ext>
          </a:extLst>
        </xdr:cNvPr>
        <xdr:cNvSpPr/>
      </xdr:nvSpPr>
      <xdr:spPr>
        <a:xfrm>
          <a:off x="19508602" y="907676"/>
          <a:ext cx="1070043" cy="535021"/>
        </a:xfrm>
        <a:prstGeom prst="rect">
          <a:avLst/>
        </a:prstGeom>
        <a:solidFill>
          <a:srgbClr val="D2E4B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D2E4B3</a:t>
          </a:r>
        </a:p>
      </xdr:txBody>
    </xdr:sp>
    <xdr:clientData/>
  </xdr:twoCellAnchor>
  <xdr:twoCellAnchor>
    <xdr:from>
      <xdr:col>34</xdr:col>
      <xdr:colOff>133212</xdr:colOff>
      <xdr:row>5</xdr:row>
      <xdr:rowOff>123264</xdr:rowOff>
    </xdr:from>
    <xdr:to>
      <xdr:col>35</xdr:col>
      <xdr:colOff>598137</xdr:colOff>
      <xdr:row>9</xdr:row>
      <xdr:rowOff>30756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8002FF25-A10F-41AE-92A5-6CBC621BFE5B}"/>
            </a:ext>
          </a:extLst>
        </xdr:cNvPr>
        <xdr:cNvSpPr/>
      </xdr:nvSpPr>
      <xdr:spPr>
        <a:xfrm>
          <a:off x="20897712" y="907676"/>
          <a:ext cx="1070043" cy="535021"/>
        </a:xfrm>
        <a:prstGeom prst="rect">
          <a:avLst/>
        </a:prstGeom>
        <a:solidFill>
          <a:srgbClr val="BBD78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BBD78C</a:t>
          </a:r>
        </a:p>
      </xdr:txBody>
    </xdr:sp>
    <xdr:clientData/>
  </xdr:twoCellAnchor>
  <xdr:twoCellAnchor>
    <xdr:from>
      <xdr:col>36</xdr:col>
      <xdr:colOff>312087</xdr:colOff>
      <xdr:row>5</xdr:row>
      <xdr:rowOff>123264</xdr:rowOff>
    </xdr:from>
    <xdr:to>
      <xdr:col>38</xdr:col>
      <xdr:colOff>171894</xdr:colOff>
      <xdr:row>9</xdr:row>
      <xdr:rowOff>30756</xdr:rowOff>
    </xdr:to>
    <xdr:sp macro="" textlink="">
      <xdr:nvSpPr>
        <xdr:cNvPr id="55" name="Rectangle 54">
          <a:extLst>
            <a:ext uri="{FF2B5EF4-FFF2-40B4-BE49-F238E27FC236}">
              <a16:creationId xmlns:a16="http://schemas.microsoft.com/office/drawing/2014/main" id="{75B35C65-0B2A-4001-8EBA-D87F46ECB575}"/>
            </a:ext>
          </a:extLst>
        </xdr:cNvPr>
        <xdr:cNvSpPr/>
      </xdr:nvSpPr>
      <xdr:spPr>
        <a:xfrm>
          <a:off x="22286822" y="907676"/>
          <a:ext cx="1070043" cy="535021"/>
        </a:xfrm>
        <a:prstGeom prst="rect">
          <a:avLst/>
        </a:prstGeom>
        <a:solidFill>
          <a:srgbClr val="A5C965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A5C965</a:t>
          </a:r>
        </a:p>
      </xdr:txBody>
    </xdr:sp>
    <xdr:clientData/>
  </xdr:twoCellAnchor>
  <xdr:twoCellAnchor>
    <xdr:from>
      <xdr:col>38</xdr:col>
      <xdr:colOff>490960</xdr:colOff>
      <xdr:row>5</xdr:row>
      <xdr:rowOff>123264</xdr:rowOff>
    </xdr:from>
    <xdr:to>
      <xdr:col>40</xdr:col>
      <xdr:colOff>350768</xdr:colOff>
      <xdr:row>9</xdr:row>
      <xdr:rowOff>30756</xdr:rowOff>
    </xdr:to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id="{4BE4AEFD-0A66-43AF-B4EC-51DD81CCB8AD}"/>
            </a:ext>
          </a:extLst>
        </xdr:cNvPr>
        <xdr:cNvSpPr/>
      </xdr:nvSpPr>
      <xdr:spPr>
        <a:xfrm>
          <a:off x="23675931" y="907676"/>
          <a:ext cx="1070043" cy="535021"/>
        </a:xfrm>
        <a:prstGeom prst="rect">
          <a:avLst/>
        </a:prstGeom>
        <a:solidFill>
          <a:srgbClr val="8EBC4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8EBC40</a:t>
          </a:r>
        </a:p>
      </xdr:txBody>
    </xdr:sp>
    <xdr:clientData/>
  </xdr:twoCellAnchor>
  <xdr:twoCellAnchor>
    <xdr:from>
      <xdr:col>36</xdr:col>
      <xdr:colOff>141276</xdr:colOff>
      <xdr:row>10</xdr:row>
      <xdr:rowOff>33617</xdr:rowOff>
    </xdr:from>
    <xdr:to>
      <xdr:col>36</xdr:col>
      <xdr:colOff>474307</xdr:colOff>
      <xdr:row>12</xdr:row>
      <xdr:rowOff>36755</xdr:rowOff>
    </xdr:to>
    <xdr:sp macro="" textlink="">
      <xdr:nvSpPr>
        <xdr:cNvPr id="57" name="Rectangle 56">
          <a:extLst>
            <a:ext uri="{FF2B5EF4-FFF2-40B4-BE49-F238E27FC236}">
              <a16:creationId xmlns:a16="http://schemas.microsoft.com/office/drawing/2014/main" id="{3C13E71F-0F09-4A75-9028-CBDDCA2EF6DE}"/>
            </a:ext>
          </a:extLst>
        </xdr:cNvPr>
        <xdr:cNvSpPr/>
      </xdr:nvSpPr>
      <xdr:spPr>
        <a:xfrm>
          <a:off x="22116011" y="1602441"/>
          <a:ext cx="333031" cy="316902"/>
        </a:xfrm>
        <a:prstGeom prst="rect">
          <a:avLst/>
        </a:prstGeom>
        <a:solidFill>
          <a:srgbClr val="A5C965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35</xdr:col>
      <xdr:colOff>235725</xdr:colOff>
      <xdr:row>10</xdr:row>
      <xdr:rowOff>33617</xdr:rowOff>
    </xdr:from>
    <xdr:to>
      <xdr:col>35</xdr:col>
      <xdr:colOff>564273</xdr:colOff>
      <xdr:row>12</xdr:row>
      <xdr:rowOff>36755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id="{AB834826-67BC-4FEC-A774-160518C0A820}"/>
            </a:ext>
          </a:extLst>
        </xdr:cNvPr>
        <xdr:cNvSpPr/>
      </xdr:nvSpPr>
      <xdr:spPr>
        <a:xfrm>
          <a:off x="21605343" y="1602441"/>
          <a:ext cx="328548" cy="316902"/>
        </a:xfrm>
        <a:prstGeom prst="rect">
          <a:avLst/>
        </a:prstGeom>
        <a:solidFill>
          <a:srgbClr val="BBD78C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32</xdr:col>
      <xdr:colOff>478250</xdr:colOff>
      <xdr:row>10</xdr:row>
      <xdr:rowOff>33617</xdr:rowOff>
    </xdr:from>
    <xdr:to>
      <xdr:col>33</xdr:col>
      <xdr:colOff>201683</xdr:colOff>
      <xdr:row>12</xdr:row>
      <xdr:rowOff>36755</xdr:rowOff>
    </xdr:to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id="{65060F5B-59FC-44F4-B171-CE55F822CC8E}"/>
            </a:ext>
          </a:extLst>
        </xdr:cNvPr>
        <xdr:cNvSpPr/>
      </xdr:nvSpPr>
      <xdr:spPr>
        <a:xfrm>
          <a:off x="20208607" y="1666474"/>
          <a:ext cx="335755" cy="329710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51307</xdr:colOff>
      <xdr:row>10</xdr:row>
      <xdr:rowOff>33617</xdr:rowOff>
    </xdr:from>
    <xdr:to>
      <xdr:col>37</xdr:col>
      <xdr:colOff>384759</xdr:colOff>
      <xdr:row>12</xdr:row>
      <xdr:rowOff>36755</xdr:rowOff>
    </xdr:to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id="{E23E0160-FE17-4700-8D5F-599B3FFFF2C8}"/>
            </a:ext>
          </a:extLst>
        </xdr:cNvPr>
        <xdr:cNvSpPr/>
      </xdr:nvSpPr>
      <xdr:spPr>
        <a:xfrm>
          <a:off x="22631160" y="1602441"/>
          <a:ext cx="333452" cy="316902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34</xdr:col>
      <xdr:colOff>330175</xdr:colOff>
      <xdr:row>10</xdr:row>
      <xdr:rowOff>33617</xdr:rowOff>
    </xdr:from>
    <xdr:to>
      <xdr:col>35</xdr:col>
      <xdr:colOff>53605</xdr:colOff>
      <xdr:row>12</xdr:row>
      <xdr:rowOff>36755</xdr:rowOff>
    </xdr:to>
    <xdr:sp macro="" textlink="">
      <xdr:nvSpPr>
        <xdr:cNvPr id="61" name="Rectangle 60">
          <a:extLst>
            <a:ext uri="{FF2B5EF4-FFF2-40B4-BE49-F238E27FC236}">
              <a16:creationId xmlns:a16="http://schemas.microsoft.com/office/drawing/2014/main" id="{04D31A0D-64F9-4043-8527-B86FC7097DAA}"/>
            </a:ext>
          </a:extLst>
        </xdr:cNvPr>
        <xdr:cNvSpPr/>
      </xdr:nvSpPr>
      <xdr:spPr>
        <a:xfrm>
          <a:off x="21094675" y="1602441"/>
          <a:ext cx="328548" cy="316902"/>
        </a:xfrm>
        <a:prstGeom prst="rect">
          <a:avLst/>
        </a:prstGeom>
        <a:solidFill>
          <a:srgbClr val="D2E4B3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33</xdr:col>
      <xdr:colOff>424625</xdr:colOff>
      <xdr:row>10</xdr:row>
      <xdr:rowOff>33617</xdr:rowOff>
    </xdr:from>
    <xdr:to>
      <xdr:col>34</xdr:col>
      <xdr:colOff>148055</xdr:colOff>
      <xdr:row>12</xdr:row>
      <xdr:rowOff>36755</xdr:rowOff>
    </xdr:to>
    <xdr:sp macro="" textlink="">
      <xdr:nvSpPr>
        <xdr:cNvPr id="62" name="Rectangle 61">
          <a:extLst>
            <a:ext uri="{FF2B5EF4-FFF2-40B4-BE49-F238E27FC236}">
              <a16:creationId xmlns:a16="http://schemas.microsoft.com/office/drawing/2014/main" id="{DC325210-A6B2-4F89-B75B-A744A9D6593C}"/>
            </a:ext>
          </a:extLst>
        </xdr:cNvPr>
        <xdr:cNvSpPr/>
      </xdr:nvSpPr>
      <xdr:spPr>
        <a:xfrm>
          <a:off x="20584007" y="1602441"/>
          <a:ext cx="328548" cy="316902"/>
        </a:xfrm>
        <a:prstGeom prst="rect">
          <a:avLst/>
        </a:prstGeom>
        <a:solidFill>
          <a:srgbClr val="DDEBC5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77780</xdr:colOff>
      <xdr:row>13</xdr:row>
      <xdr:rowOff>61695</xdr:rowOff>
    </xdr:from>
    <xdr:to>
      <xdr:col>37</xdr:col>
      <xdr:colOff>410811</xdr:colOff>
      <xdr:row>15</xdr:row>
      <xdr:rowOff>64833</xdr:rowOff>
    </xdr:to>
    <xdr:sp macro="" textlink="">
      <xdr:nvSpPr>
        <xdr:cNvPr id="63" name="Rectangle 62">
          <a:extLst>
            <a:ext uri="{FF2B5EF4-FFF2-40B4-BE49-F238E27FC236}">
              <a16:creationId xmlns:a16="http://schemas.microsoft.com/office/drawing/2014/main" id="{07BE0F64-B160-4439-8FA9-FA9105C86D25}"/>
            </a:ext>
          </a:extLst>
        </xdr:cNvPr>
        <xdr:cNvSpPr/>
      </xdr:nvSpPr>
      <xdr:spPr>
        <a:xfrm>
          <a:off x="22657633" y="2101166"/>
          <a:ext cx="333031" cy="316902"/>
        </a:xfrm>
        <a:prstGeom prst="rect">
          <a:avLst/>
        </a:prstGeom>
        <a:solidFill>
          <a:schemeClr val="accent3">
            <a:lumMod val="60000"/>
            <a:lumOff val="4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34</xdr:col>
      <xdr:colOff>338433</xdr:colOff>
      <xdr:row>13</xdr:row>
      <xdr:rowOff>61695</xdr:rowOff>
    </xdr:from>
    <xdr:to>
      <xdr:col>35</xdr:col>
      <xdr:colOff>61863</xdr:colOff>
      <xdr:row>15</xdr:row>
      <xdr:rowOff>64833</xdr:rowOff>
    </xdr:to>
    <xdr:sp macro="" textlink="">
      <xdr:nvSpPr>
        <xdr:cNvPr id="64" name="Rectangle 63">
          <a:extLst>
            <a:ext uri="{FF2B5EF4-FFF2-40B4-BE49-F238E27FC236}">
              <a16:creationId xmlns:a16="http://schemas.microsoft.com/office/drawing/2014/main" id="{0C352653-995E-4F91-B095-1C2F63EF833F}"/>
            </a:ext>
          </a:extLst>
        </xdr:cNvPr>
        <xdr:cNvSpPr/>
      </xdr:nvSpPr>
      <xdr:spPr>
        <a:xfrm>
          <a:off x="21102933" y="2101166"/>
          <a:ext cx="328548" cy="316902"/>
        </a:xfrm>
        <a:prstGeom prst="rect">
          <a:avLst/>
        </a:prstGeom>
        <a:solidFill>
          <a:srgbClr val="92D05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32</xdr:col>
      <xdr:colOff>515470</xdr:colOff>
      <xdr:row>13</xdr:row>
      <xdr:rowOff>61695</xdr:rowOff>
    </xdr:from>
    <xdr:to>
      <xdr:col>33</xdr:col>
      <xdr:colOff>238903</xdr:colOff>
      <xdr:row>15</xdr:row>
      <xdr:rowOff>64833</xdr:rowOff>
    </xdr:to>
    <xdr:sp macro="" textlink="">
      <xdr:nvSpPr>
        <xdr:cNvPr id="65" name="Rectangle 64">
          <a:extLst>
            <a:ext uri="{FF2B5EF4-FFF2-40B4-BE49-F238E27FC236}">
              <a16:creationId xmlns:a16="http://schemas.microsoft.com/office/drawing/2014/main" id="{03944EF0-B32D-4B39-85D8-5493022BA95C}"/>
            </a:ext>
          </a:extLst>
        </xdr:cNvPr>
        <xdr:cNvSpPr/>
      </xdr:nvSpPr>
      <xdr:spPr>
        <a:xfrm>
          <a:off x="20069735" y="2101166"/>
          <a:ext cx="328550" cy="316902"/>
        </a:xfrm>
        <a:prstGeom prst="rect">
          <a:avLst/>
        </a:prstGeom>
        <a:solidFill>
          <a:srgbClr val="247E8A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36</xdr:col>
      <xdr:colOff>161394</xdr:colOff>
      <xdr:row>13</xdr:row>
      <xdr:rowOff>61695</xdr:rowOff>
    </xdr:from>
    <xdr:to>
      <xdr:col>36</xdr:col>
      <xdr:colOff>494846</xdr:colOff>
      <xdr:row>15</xdr:row>
      <xdr:rowOff>64833</xdr:rowOff>
    </xdr:to>
    <xdr:sp macro="" textlink="">
      <xdr:nvSpPr>
        <xdr:cNvPr id="66" name="Rectangle 65">
          <a:extLst>
            <a:ext uri="{FF2B5EF4-FFF2-40B4-BE49-F238E27FC236}">
              <a16:creationId xmlns:a16="http://schemas.microsoft.com/office/drawing/2014/main" id="{6EAEB420-515A-4045-A440-875A7114EC66}"/>
            </a:ext>
          </a:extLst>
        </xdr:cNvPr>
        <xdr:cNvSpPr/>
      </xdr:nvSpPr>
      <xdr:spPr>
        <a:xfrm>
          <a:off x="22136129" y="2101166"/>
          <a:ext cx="333452" cy="316902"/>
        </a:xfrm>
        <a:prstGeom prst="rect">
          <a:avLst/>
        </a:prstGeom>
        <a:solidFill>
          <a:srgbClr val="8EBC40"/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35</xdr:col>
      <xdr:colOff>267772</xdr:colOff>
      <xdr:row>13</xdr:row>
      <xdr:rowOff>43836</xdr:rowOff>
    </xdr:from>
    <xdr:to>
      <xdr:col>35</xdr:col>
      <xdr:colOff>596320</xdr:colOff>
      <xdr:row>15</xdr:row>
      <xdr:rowOff>46974</xdr:rowOff>
    </xdr:to>
    <xdr:sp macro="" textlink="">
      <xdr:nvSpPr>
        <xdr:cNvPr id="67" name="Rectangle 66">
          <a:extLst>
            <a:ext uri="{FF2B5EF4-FFF2-40B4-BE49-F238E27FC236}">
              <a16:creationId xmlns:a16="http://schemas.microsoft.com/office/drawing/2014/main" id="{878EC806-7355-4518-A5B7-52E58DFDEA56}"/>
            </a:ext>
          </a:extLst>
        </xdr:cNvPr>
        <xdr:cNvSpPr/>
      </xdr:nvSpPr>
      <xdr:spPr>
        <a:xfrm>
          <a:off x="21710928" y="2133383"/>
          <a:ext cx="328548" cy="324607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33</xdr:col>
      <xdr:colOff>426953</xdr:colOff>
      <xdr:row>13</xdr:row>
      <xdr:rowOff>61695</xdr:rowOff>
    </xdr:from>
    <xdr:to>
      <xdr:col>34</xdr:col>
      <xdr:colOff>150383</xdr:colOff>
      <xdr:row>15</xdr:row>
      <xdr:rowOff>64833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EA41ED38-5C9D-40BA-BC03-BBAE4527D53E}"/>
            </a:ext>
          </a:extLst>
        </xdr:cNvPr>
        <xdr:cNvSpPr/>
      </xdr:nvSpPr>
      <xdr:spPr>
        <a:xfrm>
          <a:off x="20586335" y="2101166"/>
          <a:ext cx="328548" cy="316902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xdr:twoCellAnchor>
    <xdr:from>
      <xdr:col>37</xdr:col>
      <xdr:colOff>166688</xdr:colOff>
      <xdr:row>18</xdr:row>
      <xdr:rowOff>23813</xdr:rowOff>
    </xdr:from>
    <xdr:to>
      <xdr:col>39</xdr:col>
      <xdr:colOff>22294</xdr:colOff>
      <xdr:row>21</xdr:row>
      <xdr:rowOff>76631</xdr:rowOff>
    </xdr:to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id="{20782289-0B3D-FBEA-8541-854688997AFB}"/>
            </a:ext>
          </a:extLst>
        </xdr:cNvPr>
        <xdr:cNvSpPr/>
      </xdr:nvSpPr>
      <xdr:spPr>
        <a:xfrm>
          <a:off x="22824282" y="2917032"/>
          <a:ext cx="1070043" cy="535021"/>
        </a:xfrm>
        <a:prstGeom prst="rect">
          <a:avLst/>
        </a:prstGeom>
        <a:solidFill>
          <a:srgbClr val="C9DBDE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HK"/>
            <a:t>C9DBDE</a:t>
          </a:r>
        </a:p>
      </xdr:txBody>
    </xdr:sp>
    <xdr:clientData/>
  </xdr:twoCellAnchor>
  <xdr:twoCellAnchor>
    <xdr:from>
      <xdr:col>34</xdr:col>
      <xdr:colOff>279602</xdr:colOff>
      <xdr:row>16</xdr:row>
      <xdr:rowOff>65176</xdr:rowOff>
    </xdr:from>
    <xdr:to>
      <xdr:col>35</xdr:col>
      <xdr:colOff>104838</xdr:colOff>
      <xdr:row>19</xdr:row>
      <xdr:rowOff>21498</xdr:rowOff>
    </xdr:to>
    <xdr:sp macro="" textlink="">
      <xdr:nvSpPr>
        <xdr:cNvPr id="2" name="Freeform: Shape 1">
          <a:extLst>
            <a:ext uri="{FF2B5EF4-FFF2-40B4-BE49-F238E27FC236}">
              <a16:creationId xmlns:a16="http://schemas.microsoft.com/office/drawing/2014/main" id="{EF9DB464-0470-4E85-8360-FB144635CE95}"/>
            </a:ext>
          </a:extLst>
        </xdr:cNvPr>
        <xdr:cNvSpPr/>
      </xdr:nvSpPr>
      <xdr:spPr>
        <a:xfrm>
          <a:off x="21242885" y="2715611"/>
          <a:ext cx="438149" cy="453278"/>
        </a:xfrm>
        <a:custGeom>
          <a:avLst/>
          <a:gdLst>
            <a:gd name="connsiteX0" fmla="*/ 219075 w 438149"/>
            <a:gd name="connsiteY0" fmla="*/ 0 h 438150"/>
            <a:gd name="connsiteX1" fmla="*/ 0 w 438149"/>
            <a:gd name="connsiteY1" fmla="*/ 219075 h 438150"/>
            <a:gd name="connsiteX2" fmla="*/ 219075 w 438149"/>
            <a:gd name="connsiteY2" fmla="*/ 438150 h 438150"/>
            <a:gd name="connsiteX3" fmla="*/ 438150 w 438149"/>
            <a:gd name="connsiteY3" fmla="*/ 219075 h 438150"/>
            <a:gd name="connsiteX4" fmla="*/ 219075 w 438149"/>
            <a:gd name="connsiteY4" fmla="*/ 0 h 438150"/>
            <a:gd name="connsiteX5" fmla="*/ 187928 w 438149"/>
            <a:gd name="connsiteY5" fmla="*/ 308267 h 438150"/>
            <a:gd name="connsiteX6" fmla="*/ 92459 w 438149"/>
            <a:gd name="connsiteY6" fmla="*/ 212789 h 438150"/>
            <a:gd name="connsiteX7" fmla="*/ 124901 w 438149"/>
            <a:gd name="connsiteY7" fmla="*/ 180346 h 438150"/>
            <a:gd name="connsiteX8" fmla="*/ 187928 w 438149"/>
            <a:gd name="connsiteY8" fmla="*/ 243373 h 438150"/>
            <a:gd name="connsiteX9" fmla="*/ 317011 w 438149"/>
            <a:gd name="connsiteY9" fmla="*/ 114300 h 438150"/>
            <a:gd name="connsiteX10" fmla="*/ 349453 w 438149"/>
            <a:gd name="connsiteY10" fmla="*/ 146742 h 43815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</a:cxnLst>
          <a:rect l="l" t="t" r="r" b="b"/>
          <a:pathLst>
            <a:path w="438149" h="438150">
              <a:moveTo>
                <a:pt x="219075" y="0"/>
              </a:moveTo>
              <a:cubicBezTo>
                <a:pt x="98084" y="0"/>
                <a:pt x="0" y="98084"/>
                <a:pt x="0" y="219075"/>
              </a:cubicBezTo>
              <a:cubicBezTo>
                <a:pt x="0" y="340066"/>
                <a:pt x="98084" y="438150"/>
                <a:pt x="219075" y="438150"/>
              </a:cubicBezTo>
              <a:cubicBezTo>
                <a:pt x="340067" y="438150"/>
                <a:pt x="438150" y="340066"/>
                <a:pt x="438150" y="219075"/>
              </a:cubicBezTo>
              <a:cubicBezTo>
                <a:pt x="438014" y="98140"/>
                <a:pt x="340010" y="136"/>
                <a:pt x="219075" y="0"/>
              </a:cubicBezTo>
              <a:close/>
              <a:moveTo>
                <a:pt x="187928" y="308267"/>
              </a:moveTo>
              <a:lnTo>
                <a:pt x="92459" y="212789"/>
              </a:lnTo>
              <a:lnTo>
                <a:pt x="124901" y="180346"/>
              </a:lnTo>
              <a:lnTo>
                <a:pt x="187928" y="243373"/>
              </a:lnTo>
              <a:lnTo>
                <a:pt x="317011" y="114300"/>
              </a:lnTo>
              <a:lnTo>
                <a:pt x="349453" y="146742"/>
              </a:lnTo>
              <a:close/>
            </a:path>
          </a:pathLst>
        </a:custGeom>
        <a:solidFill>
          <a:srgbClr val="247E8A"/>
        </a:solidFill>
        <a:ln w="9525" cap="flat">
          <a:noFill/>
          <a:prstDash val="solid"/>
          <a:miter/>
        </a:ln>
      </xdr:spPr>
      <xdr:txBody>
        <a:bodyPr lIns="0" rtlCol="0" anchor="ctr"/>
        <a:lstStyle/>
        <a:p>
          <a:endParaRPr lang="en-HK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2A46B-EE0E-4339-B141-5661CB520298}">
  <sheetPr codeName="Sheet1">
    <pageSetUpPr fitToPage="1"/>
  </sheetPr>
  <dimension ref="A1:P107"/>
  <sheetViews>
    <sheetView tabSelected="1" view="pageBreakPreview" zoomScale="85" zoomScaleNormal="100" zoomScaleSheetLayoutView="85" zoomScalePageLayoutView="70" workbookViewId="0">
      <selection activeCell="K25" sqref="K25"/>
    </sheetView>
  </sheetViews>
  <sheetFormatPr defaultRowHeight="12.75" x14ac:dyDescent="0.2"/>
  <cols>
    <col min="1" max="1" width="18.7109375" style="2" customWidth="1"/>
    <col min="2" max="2" width="56.5703125" style="3" customWidth="1"/>
    <col min="3" max="3" width="8" style="4" bestFit="1" customWidth="1"/>
    <col min="4" max="4" width="10.5703125" style="4" customWidth="1"/>
    <col min="5" max="5" width="7.5703125" style="4" customWidth="1"/>
    <col min="6" max="6" width="3.7109375" style="4" customWidth="1"/>
    <col min="7" max="7" width="18.7109375" style="2" customWidth="1"/>
    <col min="8" max="8" width="56.5703125" style="3" customWidth="1"/>
    <col min="9" max="9" width="8" style="4" bestFit="1" customWidth="1"/>
    <col min="10" max="10" width="10.5703125" style="4" customWidth="1"/>
    <col min="11" max="11" width="8" style="4" customWidth="1"/>
    <col min="12" max="12" width="18.7109375" style="2" customWidth="1"/>
    <col min="13" max="13" width="56.5703125" style="3" customWidth="1"/>
    <col min="14" max="14" width="8" style="4" bestFit="1" customWidth="1"/>
    <col min="15" max="15" width="10.5703125" style="4" customWidth="1"/>
    <col min="16" max="16384" width="9.140625" style="4"/>
  </cols>
  <sheetData>
    <row r="1" spans="1:15" ht="15.75" x14ac:dyDescent="0.25">
      <c r="A1" s="27"/>
      <c r="B1" s="28"/>
      <c r="C1" s="27"/>
      <c r="D1" s="27"/>
      <c r="E1" s="27"/>
      <c r="F1" s="147"/>
      <c r="G1" s="145" t="s">
        <v>375</v>
      </c>
      <c r="H1" s="114"/>
      <c r="I1" s="114"/>
      <c r="J1" s="114"/>
      <c r="K1" s="114"/>
      <c r="L1" s="115"/>
      <c r="M1" s="113"/>
      <c r="N1" s="114"/>
      <c r="O1" s="116"/>
    </row>
    <row r="2" spans="1:15" x14ac:dyDescent="0.2">
      <c r="A2" s="30" t="s">
        <v>269</v>
      </c>
      <c r="B2" s="160"/>
      <c r="C2" s="160"/>
      <c r="D2" s="27"/>
      <c r="E2" s="27"/>
      <c r="F2" s="27"/>
      <c r="G2" s="117"/>
      <c r="H2" s="36"/>
      <c r="I2" s="27"/>
      <c r="J2" s="27"/>
      <c r="K2" s="27"/>
      <c r="L2" s="29"/>
      <c r="M2" s="28"/>
      <c r="N2" s="27"/>
      <c r="O2" s="118"/>
    </row>
    <row r="3" spans="1:15" x14ac:dyDescent="0.2">
      <c r="A3" s="30" t="s">
        <v>270</v>
      </c>
      <c r="B3" s="161"/>
      <c r="C3" s="161"/>
      <c r="D3" s="27"/>
      <c r="E3" s="27"/>
      <c r="F3" s="27"/>
      <c r="G3" s="119"/>
      <c r="H3" s="36"/>
      <c r="I3" s="27"/>
      <c r="J3" s="27"/>
      <c r="K3" s="27"/>
      <c r="L3" s="29"/>
      <c r="M3" s="28"/>
      <c r="N3" s="27"/>
      <c r="O3" s="118"/>
    </row>
    <row r="4" spans="1:15" x14ac:dyDescent="0.2">
      <c r="A4" s="31"/>
      <c r="B4" s="32"/>
      <c r="C4" s="33"/>
      <c r="D4" s="27"/>
      <c r="E4" s="27"/>
      <c r="F4" s="34"/>
      <c r="G4" s="119"/>
      <c r="H4" s="36"/>
      <c r="I4" s="27"/>
      <c r="J4" s="27"/>
      <c r="K4" s="33"/>
      <c r="L4" s="29"/>
      <c r="M4" s="28"/>
      <c r="N4" s="27"/>
      <c r="O4" s="118"/>
    </row>
    <row r="5" spans="1:15" x14ac:dyDescent="0.2">
      <c r="A5" s="30" t="s">
        <v>271</v>
      </c>
      <c r="B5" s="27"/>
      <c r="C5" s="27"/>
      <c r="D5" s="27"/>
      <c r="E5" s="27"/>
      <c r="F5" s="34"/>
      <c r="G5" s="119"/>
      <c r="H5" s="36"/>
      <c r="I5" s="27"/>
      <c r="J5" s="27"/>
      <c r="K5" s="33"/>
      <c r="L5" s="29"/>
      <c r="M5" s="28"/>
      <c r="N5" s="27"/>
      <c r="O5" s="118"/>
    </row>
    <row r="6" spans="1:15" x14ac:dyDescent="0.2">
      <c r="A6" s="162"/>
      <c r="B6" s="163"/>
      <c r="C6" s="164"/>
      <c r="D6" s="27"/>
      <c r="E6" s="27"/>
      <c r="F6" s="27"/>
      <c r="G6" s="119"/>
      <c r="H6" s="36"/>
      <c r="I6" s="27"/>
      <c r="J6" s="27"/>
      <c r="K6" s="35"/>
      <c r="L6" s="29"/>
      <c r="M6" s="28"/>
      <c r="N6" s="27"/>
      <c r="O6" s="118"/>
    </row>
    <row r="7" spans="1:15" x14ac:dyDescent="0.2">
      <c r="A7" s="165"/>
      <c r="B7" s="166"/>
      <c r="C7" s="167"/>
      <c r="D7" s="27"/>
      <c r="E7" s="27"/>
      <c r="F7" s="27"/>
      <c r="G7" s="119"/>
      <c r="H7" s="36"/>
      <c r="I7" s="27"/>
      <c r="J7" s="27"/>
      <c r="K7" s="35"/>
      <c r="L7" s="29"/>
      <c r="M7" s="28"/>
      <c r="N7" s="27"/>
      <c r="O7" s="118"/>
    </row>
    <row r="8" spans="1:15" x14ac:dyDescent="0.2">
      <c r="A8" s="165"/>
      <c r="B8" s="166"/>
      <c r="C8" s="167"/>
      <c r="D8" s="27"/>
      <c r="E8" s="27"/>
      <c r="F8" s="27"/>
      <c r="G8" s="119"/>
      <c r="H8" s="36"/>
      <c r="I8" s="27"/>
      <c r="J8" s="27"/>
      <c r="K8" s="35"/>
      <c r="L8" s="29"/>
      <c r="M8" s="28"/>
      <c r="N8" s="27"/>
      <c r="O8" s="118"/>
    </row>
    <row r="9" spans="1:15" x14ac:dyDescent="0.2">
      <c r="A9" s="165"/>
      <c r="B9" s="166"/>
      <c r="C9" s="167"/>
      <c r="D9" s="27"/>
      <c r="E9" s="27"/>
      <c r="F9" s="27"/>
      <c r="G9" s="119"/>
      <c r="H9" s="36"/>
      <c r="I9" s="27"/>
      <c r="J9" s="27"/>
      <c r="K9" s="35"/>
      <c r="L9" s="29"/>
      <c r="M9" s="28"/>
      <c r="N9" s="27"/>
      <c r="O9" s="118"/>
    </row>
    <row r="10" spans="1:15" x14ac:dyDescent="0.2">
      <c r="A10" s="165"/>
      <c r="B10" s="166"/>
      <c r="C10" s="167"/>
      <c r="D10" s="27"/>
      <c r="E10" s="27"/>
      <c r="F10" s="27"/>
      <c r="G10" s="119"/>
      <c r="H10" s="28"/>
      <c r="I10" s="27"/>
      <c r="J10" s="27"/>
      <c r="K10" s="35"/>
      <c r="L10" s="29"/>
      <c r="M10" s="28"/>
      <c r="N10" s="27"/>
      <c r="O10" s="118"/>
    </row>
    <row r="11" spans="1:15" x14ac:dyDescent="0.2">
      <c r="A11" s="165"/>
      <c r="B11" s="166"/>
      <c r="C11" s="167"/>
      <c r="D11" s="27"/>
      <c r="E11" s="27"/>
      <c r="F11" s="27"/>
      <c r="G11" s="119"/>
      <c r="H11" s="28"/>
      <c r="I11" s="27"/>
      <c r="J11" s="27"/>
      <c r="K11" s="35"/>
      <c r="L11" s="29"/>
      <c r="M11" s="28"/>
      <c r="N11" s="27"/>
      <c r="O11" s="118"/>
    </row>
    <row r="12" spans="1:15" x14ac:dyDescent="0.2">
      <c r="A12" s="165"/>
      <c r="B12" s="166"/>
      <c r="C12" s="167"/>
      <c r="D12" s="27"/>
      <c r="E12" s="27"/>
      <c r="F12" s="27"/>
      <c r="G12" s="119"/>
      <c r="H12" s="28"/>
      <c r="I12" s="27"/>
      <c r="J12" s="27"/>
      <c r="K12" s="35"/>
      <c r="L12" s="29"/>
      <c r="M12" s="28"/>
      <c r="N12" s="27"/>
      <c r="O12" s="118"/>
    </row>
    <row r="13" spans="1:15" x14ac:dyDescent="0.2">
      <c r="A13" s="165"/>
      <c r="B13" s="166"/>
      <c r="C13" s="167"/>
      <c r="D13" s="27"/>
      <c r="E13" s="27"/>
      <c r="F13" s="27"/>
      <c r="G13" s="119"/>
      <c r="H13" s="28"/>
      <c r="I13" s="27"/>
      <c r="J13" s="27"/>
      <c r="K13" s="35"/>
      <c r="L13" s="29"/>
      <c r="M13" s="28"/>
      <c r="N13" s="27"/>
      <c r="O13" s="118"/>
    </row>
    <row r="14" spans="1:15" x14ac:dyDescent="0.2">
      <c r="A14" s="168"/>
      <c r="B14" s="160"/>
      <c r="C14" s="169"/>
      <c r="D14" s="27"/>
      <c r="E14" s="27"/>
      <c r="F14" s="27"/>
      <c r="G14" s="119"/>
      <c r="H14" s="28"/>
      <c r="I14" s="27"/>
      <c r="J14" s="27"/>
      <c r="K14" s="35"/>
      <c r="L14" s="29"/>
      <c r="M14" s="28"/>
      <c r="N14" s="27"/>
      <c r="O14" s="118"/>
    </row>
    <row r="15" spans="1:15" x14ac:dyDescent="0.2">
      <c r="A15" s="29"/>
      <c r="B15" s="28"/>
      <c r="C15" s="27"/>
      <c r="D15" s="27"/>
      <c r="E15" s="27"/>
      <c r="F15" s="27"/>
      <c r="G15" s="119"/>
      <c r="H15" s="28"/>
      <c r="I15" s="27"/>
      <c r="J15" s="27"/>
      <c r="K15" s="35"/>
      <c r="L15" s="29"/>
      <c r="M15" s="28"/>
      <c r="N15" s="27"/>
      <c r="O15" s="118"/>
    </row>
    <row r="16" spans="1:15" x14ac:dyDescent="0.2">
      <c r="A16" s="30" t="s">
        <v>272</v>
      </c>
      <c r="B16" s="27"/>
      <c r="C16" s="27"/>
      <c r="D16" s="27"/>
      <c r="E16" s="27"/>
      <c r="F16" s="27"/>
      <c r="G16" s="119"/>
      <c r="H16" s="28"/>
      <c r="I16" s="27"/>
      <c r="J16" s="27"/>
      <c r="K16" s="35"/>
      <c r="L16" s="29"/>
      <c r="M16" s="28"/>
      <c r="N16" s="27"/>
      <c r="O16" s="118"/>
    </row>
    <row r="17" spans="1:16" x14ac:dyDescent="0.2">
      <c r="A17" s="30"/>
      <c r="B17" s="27"/>
      <c r="C17" s="27"/>
      <c r="D17" s="27"/>
      <c r="E17" s="27"/>
      <c r="F17" s="27"/>
      <c r="G17" s="119"/>
      <c r="H17" s="28"/>
      <c r="I17" s="27"/>
      <c r="J17" s="27"/>
      <c r="K17" s="35"/>
      <c r="L17" s="29"/>
      <c r="M17" s="28"/>
      <c r="N17" s="27"/>
      <c r="O17" s="118"/>
    </row>
    <row r="18" spans="1:16" x14ac:dyDescent="0.2">
      <c r="A18" s="146" t="s">
        <v>381</v>
      </c>
      <c r="B18" s="148"/>
      <c r="C18" s="29" t="s">
        <v>273</v>
      </c>
      <c r="D18" s="27"/>
      <c r="E18" s="27"/>
      <c r="F18" s="27"/>
      <c r="G18" s="119"/>
      <c r="H18" s="28"/>
      <c r="I18" s="27"/>
      <c r="J18" s="27"/>
      <c r="K18" s="35"/>
      <c r="L18" s="29"/>
      <c r="M18" s="28"/>
      <c r="N18" s="27"/>
      <c r="O18" s="118"/>
    </row>
    <row r="19" spans="1:16" x14ac:dyDescent="0.2">
      <c r="A19" s="146" t="s">
        <v>382</v>
      </c>
      <c r="B19" s="148" t="str">
        <f>IF(B18="","",EDATE(B18,12)-1)</f>
        <v/>
      </c>
      <c r="C19" s="29" t="s">
        <v>273</v>
      </c>
      <c r="D19" s="27"/>
      <c r="E19" s="27"/>
      <c r="F19" s="27"/>
      <c r="G19" s="119"/>
      <c r="H19" s="28"/>
      <c r="I19" s="27"/>
      <c r="J19" s="27"/>
      <c r="K19" s="35"/>
      <c r="L19" s="29"/>
      <c r="M19" s="28"/>
      <c r="N19" s="27"/>
      <c r="O19" s="118"/>
    </row>
    <row r="20" spans="1:16" x14ac:dyDescent="0.2">
      <c r="A20" s="29"/>
      <c r="B20" s="28"/>
      <c r="C20" s="27"/>
      <c r="D20" s="27"/>
      <c r="E20" s="27"/>
      <c r="F20" s="27"/>
      <c r="G20" s="120"/>
      <c r="H20" s="121"/>
      <c r="I20" s="122"/>
      <c r="J20" s="122"/>
      <c r="K20" s="123"/>
      <c r="L20" s="124"/>
      <c r="M20" s="121"/>
      <c r="N20" s="122"/>
      <c r="O20" s="125"/>
    </row>
    <row r="21" spans="1:16" ht="26.25" thickBot="1" x14ac:dyDescent="0.25">
      <c r="A21" s="31" t="s">
        <v>0</v>
      </c>
      <c r="B21" s="32" t="s">
        <v>240</v>
      </c>
      <c r="C21" s="33" t="s">
        <v>1</v>
      </c>
      <c r="D21" s="33" t="s">
        <v>244</v>
      </c>
      <c r="E21" s="27"/>
      <c r="F21" s="27"/>
      <c r="G21" s="31" t="s">
        <v>0</v>
      </c>
      <c r="H21" s="32" t="s">
        <v>240</v>
      </c>
      <c r="I21" s="33" t="s">
        <v>1</v>
      </c>
      <c r="J21" s="33" t="s">
        <v>244</v>
      </c>
      <c r="K21" s="35"/>
      <c r="L21" s="112"/>
      <c r="M21" s="126"/>
      <c r="N21" s="127"/>
      <c r="O21" s="144" t="s">
        <v>372</v>
      </c>
    </row>
    <row r="22" spans="1:16" x14ac:dyDescent="0.2">
      <c r="A22" s="48" t="s">
        <v>262</v>
      </c>
      <c r="B22" s="49"/>
      <c r="C22" s="50">
        <v>38</v>
      </c>
      <c r="D22" s="51"/>
      <c r="E22" s="27"/>
      <c r="F22" s="27"/>
      <c r="G22" s="64" t="s">
        <v>264</v>
      </c>
      <c r="H22" s="65"/>
      <c r="I22" s="66">
        <v>29</v>
      </c>
      <c r="J22" s="67"/>
      <c r="K22" s="35"/>
      <c r="L22" s="133" t="s">
        <v>371</v>
      </c>
      <c r="M22" s="134"/>
      <c r="N22" s="135"/>
      <c r="O22" s="141" t="str">
        <f>Data!K31</f>
        <v>0/38</v>
      </c>
      <c r="P22" s="142"/>
    </row>
    <row r="23" spans="1:16" x14ac:dyDescent="0.2">
      <c r="A23" s="52" t="s">
        <v>2</v>
      </c>
      <c r="B23" s="28" t="s">
        <v>3</v>
      </c>
      <c r="C23" s="35">
        <v>2</v>
      </c>
      <c r="D23" s="149" t="s">
        <v>274</v>
      </c>
      <c r="E23" s="27"/>
      <c r="F23" s="27"/>
      <c r="G23" s="68" t="s">
        <v>87</v>
      </c>
      <c r="H23" s="28" t="s">
        <v>88</v>
      </c>
      <c r="I23" s="35">
        <v>1</v>
      </c>
      <c r="J23" s="151" t="s">
        <v>274</v>
      </c>
      <c r="K23" s="35"/>
      <c r="L23" s="158" t="b">
        <v>0</v>
      </c>
      <c r="M23" s="134"/>
      <c r="N23" s="135"/>
      <c r="O23" s="170" t="str">
        <f>Data!L31</f>
        <v>-</v>
      </c>
      <c r="P23" s="142"/>
    </row>
    <row r="24" spans="1:16" x14ac:dyDescent="0.2">
      <c r="A24" s="52" t="s">
        <v>4</v>
      </c>
      <c r="B24" s="28" t="s">
        <v>5</v>
      </c>
      <c r="C24" s="35">
        <v>3</v>
      </c>
      <c r="D24" s="149" t="s">
        <v>274</v>
      </c>
      <c r="E24" s="27"/>
      <c r="F24" s="27"/>
      <c r="G24" s="69" t="s">
        <v>89</v>
      </c>
      <c r="H24" s="28" t="s">
        <v>90</v>
      </c>
      <c r="I24" s="35">
        <v>3</v>
      </c>
      <c r="J24" s="151" t="s">
        <v>274</v>
      </c>
      <c r="K24" s="35"/>
      <c r="L24" s="158"/>
      <c r="M24" s="134"/>
      <c r="N24" s="135"/>
      <c r="O24" s="170"/>
      <c r="P24" s="142"/>
    </row>
    <row r="25" spans="1:16" x14ac:dyDescent="0.2">
      <c r="A25" s="52" t="s">
        <v>6</v>
      </c>
      <c r="B25" s="28" t="s">
        <v>7</v>
      </c>
      <c r="C25" s="35">
        <v>1</v>
      </c>
      <c r="D25" s="149" t="s">
        <v>274</v>
      </c>
      <c r="E25" s="27"/>
      <c r="F25" s="27"/>
      <c r="G25" s="69" t="s">
        <v>91</v>
      </c>
      <c r="H25" s="28" t="s">
        <v>92</v>
      </c>
      <c r="I25" s="35">
        <v>3</v>
      </c>
      <c r="J25" s="151" t="s">
        <v>274</v>
      </c>
      <c r="K25" s="35"/>
      <c r="L25" s="130" t="s">
        <v>370</v>
      </c>
      <c r="M25" s="131"/>
      <c r="N25" s="132"/>
      <c r="O25" s="143" t="str">
        <f>Data!K37</f>
        <v>0/29</v>
      </c>
      <c r="P25" s="142"/>
    </row>
    <row r="26" spans="1:16" x14ac:dyDescent="0.2">
      <c r="A26" s="52" t="s">
        <v>8</v>
      </c>
      <c r="B26" s="28" t="s">
        <v>9</v>
      </c>
      <c r="C26" s="35">
        <v>1</v>
      </c>
      <c r="D26" s="149" t="s">
        <v>274</v>
      </c>
      <c r="E26" s="27"/>
      <c r="F26" s="27"/>
      <c r="G26" s="68" t="s">
        <v>93</v>
      </c>
      <c r="H26" s="28" t="s">
        <v>94</v>
      </c>
      <c r="I26" s="35">
        <v>1</v>
      </c>
      <c r="J26" s="151" t="s">
        <v>274</v>
      </c>
      <c r="K26" s="35"/>
      <c r="L26" s="157" t="b">
        <v>0</v>
      </c>
      <c r="M26" s="131"/>
      <c r="N26" s="132"/>
      <c r="O26" s="171" t="str">
        <f>Data!L37</f>
        <v>-</v>
      </c>
      <c r="P26" s="142"/>
    </row>
    <row r="27" spans="1:16" x14ac:dyDescent="0.2">
      <c r="A27" s="52" t="s">
        <v>10</v>
      </c>
      <c r="B27" s="28" t="s">
        <v>11</v>
      </c>
      <c r="C27" s="35">
        <v>1</v>
      </c>
      <c r="D27" s="149" t="s">
        <v>274</v>
      </c>
      <c r="E27" s="27"/>
      <c r="F27" s="27"/>
      <c r="G27" s="68" t="s">
        <v>95</v>
      </c>
      <c r="H27" s="28" t="s">
        <v>96</v>
      </c>
      <c r="I27" s="35">
        <v>2</v>
      </c>
      <c r="J27" s="151" t="s">
        <v>274</v>
      </c>
      <c r="K27" s="35"/>
      <c r="L27" s="157"/>
      <c r="M27" s="131"/>
      <c r="N27" s="132"/>
      <c r="O27" s="171"/>
      <c r="P27" s="142"/>
    </row>
    <row r="28" spans="1:16" x14ac:dyDescent="0.2">
      <c r="A28" s="52" t="s">
        <v>12</v>
      </c>
      <c r="B28" s="28" t="s">
        <v>13</v>
      </c>
      <c r="C28" s="35">
        <v>1</v>
      </c>
      <c r="D28" s="149" t="s">
        <v>274</v>
      </c>
      <c r="E28" s="27"/>
      <c r="F28" s="27"/>
      <c r="G28" s="68" t="s">
        <v>97</v>
      </c>
      <c r="H28" s="28" t="s">
        <v>98</v>
      </c>
      <c r="I28" s="35">
        <v>3</v>
      </c>
      <c r="J28" s="151" t="s">
        <v>274</v>
      </c>
      <c r="K28" s="35"/>
      <c r="L28" s="133" t="s">
        <v>369</v>
      </c>
      <c r="M28" s="134"/>
      <c r="N28" s="135"/>
      <c r="O28" s="141" t="str">
        <f>Data!K43</f>
        <v>0/78</v>
      </c>
      <c r="P28" s="142"/>
    </row>
    <row r="29" spans="1:16" x14ac:dyDescent="0.2">
      <c r="A29" s="52" t="s">
        <v>14</v>
      </c>
      <c r="B29" s="28" t="s">
        <v>15</v>
      </c>
      <c r="C29" s="35">
        <v>1</v>
      </c>
      <c r="D29" s="149" t="s">
        <v>274</v>
      </c>
      <c r="E29" s="33"/>
      <c r="F29" s="27"/>
      <c r="G29" s="68" t="s">
        <v>99</v>
      </c>
      <c r="H29" s="28" t="s">
        <v>100</v>
      </c>
      <c r="I29" s="35">
        <v>1</v>
      </c>
      <c r="J29" s="151" t="s">
        <v>274</v>
      </c>
      <c r="K29" s="35"/>
      <c r="L29" s="158" t="b">
        <v>0</v>
      </c>
      <c r="M29" s="134"/>
      <c r="N29" s="135"/>
      <c r="O29" s="170" t="str">
        <f>Data!L43</f>
        <v/>
      </c>
      <c r="P29" s="142"/>
    </row>
    <row r="30" spans="1:16" x14ac:dyDescent="0.2">
      <c r="A30" s="52" t="s">
        <v>16</v>
      </c>
      <c r="B30" s="28" t="s">
        <v>17</v>
      </c>
      <c r="C30" s="35">
        <v>1</v>
      </c>
      <c r="D30" s="149" t="s">
        <v>274</v>
      </c>
      <c r="E30" s="27"/>
      <c r="F30" s="27"/>
      <c r="G30" s="69" t="s">
        <v>101</v>
      </c>
      <c r="H30" s="28" t="s">
        <v>102</v>
      </c>
      <c r="I30" s="35">
        <v>1</v>
      </c>
      <c r="J30" s="151" t="s">
        <v>274</v>
      </c>
      <c r="K30" s="35"/>
      <c r="L30" s="158"/>
      <c r="M30" s="134"/>
      <c r="N30" s="135"/>
      <c r="O30" s="170"/>
      <c r="P30" s="142"/>
    </row>
    <row r="31" spans="1:16" x14ac:dyDescent="0.2">
      <c r="A31" s="52" t="s">
        <v>18</v>
      </c>
      <c r="B31" s="28" t="s">
        <v>19</v>
      </c>
      <c r="C31" s="35">
        <v>1</v>
      </c>
      <c r="D31" s="149" t="s">
        <v>274</v>
      </c>
      <c r="E31" s="27"/>
      <c r="F31" s="27"/>
      <c r="G31" s="69" t="s">
        <v>103</v>
      </c>
      <c r="H31" s="28" t="s">
        <v>104</v>
      </c>
      <c r="I31" s="35">
        <v>1</v>
      </c>
      <c r="J31" s="151" t="s">
        <v>274</v>
      </c>
      <c r="K31" s="35"/>
      <c r="L31" s="130" t="s">
        <v>368</v>
      </c>
      <c r="M31" s="131"/>
      <c r="N31" s="132"/>
      <c r="O31" s="143" t="str">
        <f>Data!K49</f>
        <v>0/26</v>
      </c>
      <c r="P31" s="142"/>
    </row>
    <row r="32" spans="1:16" x14ac:dyDescent="0.2">
      <c r="A32" s="52" t="s">
        <v>20</v>
      </c>
      <c r="B32" s="28" t="s">
        <v>21</v>
      </c>
      <c r="C32" s="35">
        <v>1</v>
      </c>
      <c r="D32" s="149" t="s">
        <v>274</v>
      </c>
      <c r="E32" s="27"/>
      <c r="F32" s="27"/>
      <c r="G32" s="69" t="s">
        <v>105</v>
      </c>
      <c r="H32" s="28" t="s">
        <v>106</v>
      </c>
      <c r="I32" s="35">
        <v>1</v>
      </c>
      <c r="J32" s="151" t="s">
        <v>274</v>
      </c>
      <c r="K32" s="35"/>
      <c r="L32" s="157" t="b">
        <v>0</v>
      </c>
      <c r="M32" s="131"/>
      <c r="N32" s="132"/>
      <c r="O32" s="171" t="str">
        <f>Data!L49</f>
        <v>-</v>
      </c>
      <c r="P32" s="142"/>
    </row>
    <row r="33" spans="1:16" x14ac:dyDescent="0.2">
      <c r="A33" s="52" t="s">
        <v>22</v>
      </c>
      <c r="B33" s="28" t="s">
        <v>23</v>
      </c>
      <c r="C33" s="35">
        <v>1</v>
      </c>
      <c r="D33" s="149" t="s">
        <v>274</v>
      </c>
      <c r="E33" s="27"/>
      <c r="F33" s="27"/>
      <c r="G33" s="69" t="s">
        <v>107</v>
      </c>
      <c r="H33" s="28" t="s">
        <v>108</v>
      </c>
      <c r="I33" s="35">
        <v>5</v>
      </c>
      <c r="J33" s="151" t="s">
        <v>274</v>
      </c>
      <c r="K33" s="33"/>
      <c r="L33" s="157"/>
      <c r="M33" s="131"/>
      <c r="N33" s="132"/>
      <c r="O33" s="171"/>
      <c r="P33" s="142"/>
    </row>
    <row r="34" spans="1:16" x14ac:dyDescent="0.2">
      <c r="A34" s="52" t="s">
        <v>24</v>
      </c>
      <c r="B34" s="28" t="s">
        <v>25</v>
      </c>
      <c r="C34" s="35">
        <v>1</v>
      </c>
      <c r="D34" s="149" t="s">
        <v>274</v>
      </c>
      <c r="E34" s="27"/>
      <c r="F34" s="27"/>
      <c r="G34" s="69" t="s">
        <v>109</v>
      </c>
      <c r="H34" s="28" t="s">
        <v>110</v>
      </c>
      <c r="I34" s="35">
        <v>1</v>
      </c>
      <c r="J34" s="151" t="s">
        <v>274</v>
      </c>
      <c r="K34" s="37"/>
      <c r="L34" s="133" t="s">
        <v>367</v>
      </c>
      <c r="M34" s="134"/>
      <c r="N34" s="135"/>
      <c r="O34" s="141" t="str">
        <f>Data!K55</f>
        <v>0/28</v>
      </c>
      <c r="P34" s="142"/>
    </row>
    <row r="35" spans="1:16" x14ac:dyDescent="0.2">
      <c r="A35" s="52" t="s">
        <v>26</v>
      </c>
      <c r="B35" s="28" t="s">
        <v>27</v>
      </c>
      <c r="C35" s="35">
        <v>1</v>
      </c>
      <c r="D35" s="149" t="s">
        <v>274</v>
      </c>
      <c r="E35" s="27"/>
      <c r="F35" s="27"/>
      <c r="G35" s="68" t="s">
        <v>111</v>
      </c>
      <c r="H35" s="28" t="s">
        <v>112</v>
      </c>
      <c r="I35" s="70">
        <v>6</v>
      </c>
      <c r="J35" s="151" t="s">
        <v>274</v>
      </c>
      <c r="K35" s="37"/>
      <c r="L35" s="158" t="b">
        <v>0</v>
      </c>
      <c r="M35" s="134"/>
      <c r="N35" s="135"/>
      <c r="O35" s="170" t="str">
        <f>Data!L55</f>
        <v>-</v>
      </c>
      <c r="P35" s="142"/>
    </row>
    <row r="36" spans="1:16" ht="13.5" thickBot="1" x14ac:dyDescent="0.25">
      <c r="A36" s="52" t="s">
        <v>28</v>
      </c>
      <c r="B36" s="28" t="s">
        <v>29</v>
      </c>
      <c r="C36" s="35">
        <v>1</v>
      </c>
      <c r="D36" s="149" t="s">
        <v>274</v>
      </c>
      <c r="E36" s="27"/>
      <c r="F36" s="27"/>
      <c r="G36" s="71"/>
      <c r="H36" s="72"/>
      <c r="I36" s="73" t="s">
        <v>247</v>
      </c>
      <c r="J36" s="74">
        <f>SUM(J23:J35)</f>
        <v>0</v>
      </c>
      <c r="K36" s="37"/>
      <c r="L36" s="158"/>
      <c r="M36" s="134"/>
      <c r="N36" s="135"/>
      <c r="O36" s="170"/>
      <c r="P36" s="142"/>
    </row>
    <row r="37" spans="1:16" x14ac:dyDescent="0.2">
      <c r="A37" s="52" t="s">
        <v>30</v>
      </c>
      <c r="B37" s="28" t="s">
        <v>31</v>
      </c>
      <c r="C37" s="35">
        <v>1</v>
      </c>
      <c r="D37" s="149" t="s">
        <v>274</v>
      </c>
      <c r="E37" s="27"/>
      <c r="F37" s="27"/>
      <c r="G37" s="75" t="s">
        <v>265</v>
      </c>
      <c r="H37" s="76"/>
      <c r="I37" s="77">
        <v>78</v>
      </c>
      <c r="J37" s="78"/>
      <c r="K37" s="37"/>
      <c r="L37" s="130" t="s">
        <v>366</v>
      </c>
      <c r="M37" s="131"/>
      <c r="N37" s="132"/>
      <c r="O37" s="143" t="str">
        <f>Data!P28</f>
        <v>0/90</v>
      </c>
      <c r="P37" s="142"/>
    </row>
    <row r="38" spans="1:16" x14ac:dyDescent="0.2">
      <c r="A38" s="52" t="s">
        <v>32</v>
      </c>
      <c r="B38" s="28" t="s">
        <v>33</v>
      </c>
      <c r="C38" s="35">
        <v>1</v>
      </c>
      <c r="D38" s="149" t="s">
        <v>274</v>
      </c>
      <c r="E38" s="27"/>
      <c r="F38" s="27"/>
      <c r="G38" s="79" t="s">
        <v>113</v>
      </c>
      <c r="H38" s="28" t="s">
        <v>114</v>
      </c>
      <c r="I38" s="37">
        <v>1</v>
      </c>
      <c r="J38" s="152" t="s">
        <v>274</v>
      </c>
      <c r="K38" s="37"/>
      <c r="L38" s="157" t="b">
        <v>0</v>
      </c>
      <c r="M38" s="131"/>
      <c r="N38" s="132"/>
      <c r="O38" s="171" t="str">
        <f>Data!Q28</f>
        <v>-</v>
      </c>
      <c r="P38" s="142"/>
    </row>
    <row r="39" spans="1:16" x14ac:dyDescent="0.2">
      <c r="A39" s="52" t="s">
        <v>34</v>
      </c>
      <c r="B39" s="28" t="s">
        <v>35</v>
      </c>
      <c r="C39" s="35">
        <v>1</v>
      </c>
      <c r="D39" s="149" t="s">
        <v>274</v>
      </c>
      <c r="E39" s="27"/>
      <c r="F39" s="27"/>
      <c r="G39" s="80" t="s">
        <v>115</v>
      </c>
      <c r="H39" s="28" t="s">
        <v>237</v>
      </c>
      <c r="I39" s="37">
        <v>1</v>
      </c>
      <c r="J39" s="152" t="s">
        <v>274</v>
      </c>
      <c r="K39" s="37"/>
      <c r="L39" s="157"/>
      <c r="M39" s="131"/>
      <c r="N39" s="132"/>
      <c r="O39" s="171"/>
      <c r="P39" s="142"/>
    </row>
    <row r="40" spans="1:16" x14ac:dyDescent="0.2">
      <c r="A40" s="52" t="s">
        <v>36</v>
      </c>
      <c r="B40" s="28" t="s">
        <v>243</v>
      </c>
      <c r="C40" s="35">
        <v>2</v>
      </c>
      <c r="D40" s="149" t="s">
        <v>274</v>
      </c>
      <c r="E40" s="27"/>
      <c r="F40" s="27"/>
      <c r="G40" s="80" t="s">
        <v>116</v>
      </c>
      <c r="H40" s="28" t="s">
        <v>117</v>
      </c>
      <c r="I40" s="37">
        <v>4</v>
      </c>
      <c r="J40" s="152" t="s">
        <v>274</v>
      </c>
      <c r="K40" s="37"/>
      <c r="L40" s="133" t="s">
        <v>365</v>
      </c>
      <c r="M40" s="134"/>
      <c r="N40" s="135"/>
      <c r="O40" s="141" t="str">
        <f>Data!P32</f>
        <v>0/100</v>
      </c>
      <c r="P40" s="142"/>
    </row>
    <row r="41" spans="1:16" x14ac:dyDescent="0.2">
      <c r="A41" s="52" t="s">
        <v>37</v>
      </c>
      <c r="B41" s="28" t="s">
        <v>38</v>
      </c>
      <c r="C41" s="35">
        <v>2</v>
      </c>
      <c r="D41" s="149" t="s">
        <v>274</v>
      </c>
      <c r="E41" s="27"/>
      <c r="F41" s="27"/>
      <c r="G41" s="80" t="s">
        <v>118</v>
      </c>
      <c r="H41" s="28" t="s">
        <v>119</v>
      </c>
      <c r="I41" s="37">
        <v>13</v>
      </c>
      <c r="J41" s="152" t="s">
        <v>274</v>
      </c>
      <c r="K41" s="37"/>
      <c r="L41" s="158" t="b">
        <v>0</v>
      </c>
      <c r="M41" s="134"/>
      <c r="N41" s="135"/>
      <c r="O41" s="170" t="str">
        <f>Data!Q32</f>
        <v>-</v>
      </c>
      <c r="P41" s="142"/>
    </row>
    <row r="42" spans="1:16" x14ac:dyDescent="0.2">
      <c r="A42" s="52" t="s">
        <v>39</v>
      </c>
      <c r="B42" s="28" t="s">
        <v>40</v>
      </c>
      <c r="C42" s="35">
        <v>1</v>
      </c>
      <c r="D42" s="149" t="s">
        <v>274</v>
      </c>
      <c r="E42" s="27"/>
      <c r="F42" s="27"/>
      <c r="G42" s="80" t="s">
        <v>120</v>
      </c>
      <c r="H42" s="28" t="s">
        <v>242</v>
      </c>
      <c r="I42" s="37">
        <v>1</v>
      </c>
      <c r="J42" s="152" t="s">
        <v>274</v>
      </c>
      <c r="K42" s="37"/>
      <c r="L42" s="159"/>
      <c r="M42" s="136"/>
      <c r="N42" s="137"/>
      <c r="O42" s="172"/>
      <c r="P42" s="142"/>
    </row>
    <row r="43" spans="1:16" ht="12.75" customHeight="1" x14ac:dyDescent="0.2">
      <c r="A43" s="138" t="s">
        <v>41</v>
      </c>
      <c r="B43" s="139" t="s">
        <v>42</v>
      </c>
      <c r="C43" s="35">
        <v>1</v>
      </c>
      <c r="D43" s="149" t="s">
        <v>274</v>
      </c>
      <c r="E43" s="34"/>
      <c r="F43" s="34"/>
      <c r="G43" s="140" t="s">
        <v>121</v>
      </c>
      <c r="H43" s="139" t="s">
        <v>122</v>
      </c>
      <c r="I43" s="37">
        <v>1</v>
      </c>
      <c r="J43" s="152" t="s">
        <v>274</v>
      </c>
      <c r="K43" s="37"/>
      <c r="L43" s="173" t="s">
        <v>0</v>
      </c>
      <c r="M43" s="173" t="s">
        <v>240</v>
      </c>
      <c r="N43" s="175" t="s">
        <v>1</v>
      </c>
      <c r="O43" s="175" t="s">
        <v>244</v>
      </c>
    </row>
    <row r="44" spans="1:16" ht="12.75" customHeight="1" thickBot="1" x14ac:dyDescent="0.25">
      <c r="A44" s="52" t="s">
        <v>43</v>
      </c>
      <c r="B44" s="28" t="s">
        <v>44</v>
      </c>
      <c r="C44" s="35">
        <v>1</v>
      </c>
      <c r="D44" s="149" t="s">
        <v>274</v>
      </c>
      <c r="E44" s="27"/>
      <c r="F44" s="27"/>
      <c r="G44" s="80" t="s">
        <v>123</v>
      </c>
      <c r="H44" s="28" t="s">
        <v>124</v>
      </c>
      <c r="I44" s="37">
        <v>1</v>
      </c>
      <c r="J44" s="152" t="s">
        <v>274</v>
      </c>
      <c r="K44" s="37"/>
      <c r="L44" s="174"/>
      <c r="M44" s="174"/>
      <c r="N44" s="176"/>
      <c r="O44" s="176"/>
    </row>
    <row r="45" spans="1:16" ht="12.75" customHeight="1" x14ac:dyDescent="0.2">
      <c r="A45" s="52" t="s">
        <v>45</v>
      </c>
      <c r="B45" s="28" t="s">
        <v>46</v>
      </c>
      <c r="C45" s="35">
        <v>1</v>
      </c>
      <c r="D45" s="149" t="s">
        <v>274</v>
      </c>
      <c r="E45" s="27"/>
      <c r="F45" s="27"/>
      <c r="G45" s="80" t="s">
        <v>125</v>
      </c>
      <c r="H45" s="28" t="s">
        <v>126</v>
      </c>
      <c r="I45" s="37">
        <v>1</v>
      </c>
      <c r="J45" s="152" t="s">
        <v>274</v>
      </c>
      <c r="K45" s="37"/>
      <c r="L45" s="93" t="s">
        <v>267</v>
      </c>
      <c r="M45" s="94"/>
      <c r="N45" s="95">
        <v>28</v>
      </c>
      <c r="O45" s="96"/>
    </row>
    <row r="46" spans="1:16" ht="12.75" customHeight="1" x14ac:dyDescent="0.2">
      <c r="A46" s="52" t="s">
        <v>47</v>
      </c>
      <c r="B46" s="28" t="s">
        <v>48</v>
      </c>
      <c r="C46" s="35">
        <v>1</v>
      </c>
      <c r="D46" s="149" t="s">
        <v>274</v>
      </c>
      <c r="E46" s="27"/>
      <c r="F46" s="27"/>
      <c r="G46" s="80" t="s">
        <v>127</v>
      </c>
      <c r="H46" s="28" t="s">
        <v>128</v>
      </c>
      <c r="I46" s="37">
        <v>2</v>
      </c>
      <c r="J46" s="152" t="s">
        <v>274</v>
      </c>
      <c r="K46" s="37"/>
      <c r="L46" s="97" t="s">
        <v>191</v>
      </c>
      <c r="M46" s="28" t="s">
        <v>192</v>
      </c>
      <c r="N46" s="37">
        <v>1</v>
      </c>
      <c r="O46" s="154" t="s">
        <v>274</v>
      </c>
    </row>
    <row r="47" spans="1:16" ht="12.75" customHeight="1" x14ac:dyDescent="0.2">
      <c r="A47" s="52" t="s">
        <v>49</v>
      </c>
      <c r="B47" s="28" t="s">
        <v>50</v>
      </c>
      <c r="C47" s="35">
        <v>1</v>
      </c>
      <c r="D47" s="149" t="s">
        <v>274</v>
      </c>
      <c r="E47" s="27"/>
      <c r="F47" s="27"/>
      <c r="G47" s="80" t="s">
        <v>129</v>
      </c>
      <c r="H47" s="28" t="s">
        <v>130</v>
      </c>
      <c r="I47" s="37">
        <v>3</v>
      </c>
      <c r="J47" s="152" t="s">
        <v>274</v>
      </c>
      <c r="K47" s="37"/>
      <c r="L47" s="97" t="s">
        <v>193</v>
      </c>
      <c r="M47" s="28" t="s">
        <v>194</v>
      </c>
      <c r="N47" s="37">
        <v>1</v>
      </c>
      <c r="O47" s="154" t="s">
        <v>274</v>
      </c>
    </row>
    <row r="48" spans="1:16" ht="12.75" customHeight="1" x14ac:dyDescent="0.2">
      <c r="A48" s="52" t="s">
        <v>51</v>
      </c>
      <c r="B48" s="28" t="s">
        <v>52</v>
      </c>
      <c r="C48" s="35">
        <v>3</v>
      </c>
      <c r="D48" s="149" t="s">
        <v>274</v>
      </c>
      <c r="E48" s="27"/>
      <c r="F48" s="27"/>
      <c r="G48" s="79" t="s">
        <v>319</v>
      </c>
      <c r="H48" s="156" t="s">
        <v>320</v>
      </c>
      <c r="I48" s="37" t="str">
        <f>_xlfn.XLOOKUP(H48,Reference!B:B,Reference!C:C,FALSE)</f>
        <v>-</v>
      </c>
      <c r="J48" s="152" t="s">
        <v>274</v>
      </c>
      <c r="K48" s="45" t="str">
        <f>IF(AND(J48&lt;&gt;"-",J48&gt;I48),"Error","")</f>
        <v/>
      </c>
      <c r="L48" s="97" t="s">
        <v>195</v>
      </c>
      <c r="M48" s="28" t="s">
        <v>196</v>
      </c>
      <c r="N48" s="37">
        <v>1</v>
      </c>
      <c r="O48" s="154" t="s">
        <v>274</v>
      </c>
    </row>
    <row r="49" spans="1:15" x14ac:dyDescent="0.2">
      <c r="A49" s="52" t="s">
        <v>53</v>
      </c>
      <c r="B49" s="28" t="s">
        <v>54</v>
      </c>
      <c r="C49" s="35">
        <v>1</v>
      </c>
      <c r="D49" s="149" t="s">
        <v>274</v>
      </c>
      <c r="E49" s="27"/>
      <c r="F49" s="27"/>
      <c r="G49" s="80" t="s">
        <v>133</v>
      </c>
      <c r="H49" s="28" t="s">
        <v>134</v>
      </c>
      <c r="I49" s="37">
        <v>10</v>
      </c>
      <c r="J49" s="152" t="s">
        <v>274</v>
      </c>
      <c r="K49" s="37"/>
      <c r="L49" s="98" t="s">
        <v>197</v>
      </c>
      <c r="M49" s="28" t="s">
        <v>338</v>
      </c>
      <c r="N49" s="37">
        <v>2</v>
      </c>
      <c r="O49" s="154" t="s">
        <v>274</v>
      </c>
    </row>
    <row r="50" spans="1:15" x14ac:dyDescent="0.2">
      <c r="A50" s="52" t="s">
        <v>55</v>
      </c>
      <c r="B50" s="28" t="s">
        <v>56</v>
      </c>
      <c r="C50" s="35">
        <v>1</v>
      </c>
      <c r="D50" s="149" t="s">
        <v>274</v>
      </c>
      <c r="E50" s="27"/>
      <c r="F50" s="27"/>
      <c r="G50" s="80" t="s">
        <v>135</v>
      </c>
      <c r="H50" s="28" t="s">
        <v>136</v>
      </c>
      <c r="I50" s="37">
        <v>5</v>
      </c>
      <c r="J50" s="152" t="s">
        <v>274</v>
      </c>
      <c r="K50" s="37"/>
      <c r="L50" s="98" t="s">
        <v>199</v>
      </c>
      <c r="M50" s="28" t="s">
        <v>339</v>
      </c>
      <c r="N50" s="37">
        <v>1</v>
      </c>
      <c r="O50" s="154" t="s">
        <v>274</v>
      </c>
    </row>
    <row r="51" spans="1:15" x14ac:dyDescent="0.2">
      <c r="A51" s="52" t="s">
        <v>57</v>
      </c>
      <c r="B51" s="28" t="s">
        <v>58</v>
      </c>
      <c r="C51" s="35">
        <v>1</v>
      </c>
      <c r="D51" s="149" t="s">
        <v>274</v>
      </c>
      <c r="E51" s="27"/>
      <c r="F51" s="27"/>
      <c r="G51" s="80" t="s">
        <v>137</v>
      </c>
      <c r="H51" s="28" t="s">
        <v>138</v>
      </c>
      <c r="I51" s="37">
        <v>1</v>
      </c>
      <c r="J51" s="152" t="s">
        <v>274</v>
      </c>
      <c r="L51" s="97" t="s">
        <v>201</v>
      </c>
      <c r="M51" s="28" t="s">
        <v>202</v>
      </c>
      <c r="N51" s="37">
        <v>2</v>
      </c>
      <c r="O51" s="154" t="s">
        <v>274</v>
      </c>
    </row>
    <row r="52" spans="1:15" x14ac:dyDescent="0.2">
      <c r="A52" s="52" t="s">
        <v>59</v>
      </c>
      <c r="B52" s="28" t="s">
        <v>60</v>
      </c>
      <c r="C52" s="35">
        <v>1</v>
      </c>
      <c r="D52" s="149" t="s">
        <v>274</v>
      </c>
      <c r="E52" s="27"/>
      <c r="F52" s="27"/>
      <c r="G52" s="80" t="s">
        <v>139</v>
      </c>
      <c r="H52" s="156" t="s">
        <v>320</v>
      </c>
      <c r="I52" s="37" t="str">
        <f>_xlfn.XLOOKUP(H52,Reference!B:B,Reference!C:C,FALSE)</f>
        <v>-</v>
      </c>
      <c r="J52" s="152" t="s">
        <v>274</v>
      </c>
      <c r="K52" s="45" t="str">
        <f>IF(AND(J52&lt;&gt;"-",J52&gt;I52),"Error","")</f>
        <v/>
      </c>
      <c r="L52" s="97" t="s">
        <v>203</v>
      </c>
      <c r="M52" s="28" t="s">
        <v>340</v>
      </c>
      <c r="N52" s="37">
        <v>1</v>
      </c>
      <c r="O52" s="154" t="s">
        <v>274</v>
      </c>
    </row>
    <row r="53" spans="1:15" x14ac:dyDescent="0.2">
      <c r="A53" s="52" t="s">
        <v>61</v>
      </c>
      <c r="B53" s="28" t="s">
        <v>62</v>
      </c>
      <c r="C53" s="35">
        <v>1</v>
      </c>
      <c r="D53" s="149" t="s">
        <v>274</v>
      </c>
      <c r="E53" s="27"/>
      <c r="F53" s="27"/>
      <c r="G53" s="80" t="s">
        <v>141</v>
      </c>
      <c r="H53" s="28" t="s">
        <v>142</v>
      </c>
      <c r="I53" s="37">
        <v>3</v>
      </c>
      <c r="J53" s="152" t="s">
        <v>274</v>
      </c>
      <c r="K53" s="37"/>
      <c r="L53" s="97" t="s">
        <v>205</v>
      </c>
      <c r="M53" s="28" t="s">
        <v>341</v>
      </c>
      <c r="N53" s="37">
        <v>1</v>
      </c>
      <c r="O53" s="154" t="s">
        <v>274</v>
      </c>
    </row>
    <row r="54" spans="1:15" ht="13.5" thickBot="1" x14ac:dyDescent="0.25">
      <c r="A54" s="53"/>
      <c r="B54" s="46"/>
      <c r="C54" s="47" t="s">
        <v>245</v>
      </c>
      <c r="D54" s="54">
        <f>SUM(D23:D53)</f>
        <v>0</v>
      </c>
      <c r="E54" s="27"/>
      <c r="F54" s="27"/>
      <c r="G54" s="80" t="s">
        <v>143</v>
      </c>
      <c r="H54" s="28" t="s">
        <v>144</v>
      </c>
      <c r="I54" s="37">
        <v>1</v>
      </c>
      <c r="J54" s="152" t="s">
        <v>274</v>
      </c>
      <c r="K54" s="37"/>
      <c r="L54" s="97" t="s">
        <v>207</v>
      </c>
      <c r="M54" s="28" t="s">
        <v>342</v>
      </c>
      <c r="N54" s="37">
        <v>1</v>
      </c>
      <c r="O54" s="154" t="s">
        <v>274</v>
      </c>
    </row>
    <row r="55" spans="1:15" x14ac:dyDescent="0.2">
      <c r="A55" s="55" t="s">
        <v>263</v>
      </c>
      <c r="B55" s="56"/>
      <c r="C55" s="57">
        <v>17</v>
      </c>
      <c r="D55" s="58"/>
      <c r="E55" s="27"/>
      <c r="F55" s="27"/>
      <c r="G55" s="80" t="s">
        <v>145</v>
      </c>
      <c r="H55" s="28" t="s">
        <v>146</v>
      </c>
      <c r="I55" s="37">
        <v>1</v>
      </c>
      <c r="J55" s="152" t="s">
        <v>274</v>
      </c>
      <c r="L55" s="97" t="s">
        <v>209</v>
      </c>
      <c r="M55" s="28" t="s">
        <v>343</v>
      </c>
      <c r="N55" s="35">
        <v>1</v>
      </c>
      <c r="O55" s="154" t="s">
        <v>274</v>
      </c>
    </row>
    <row r="56" spans="1:15" x14ac:dyDescent="0.2">
      <c r="A56" s="59" t="s">
        <v>63</v>
      </c>
      <c r="B56" s="28" t="s">
        <v>64</v>
      </c>
      <c r="C56" s="35">
        <v>1</v>
      </c>
      <c r="D56" s="150" t="s">
        <v>274</v>
      </c>
      <c r="E56" s="27"/>
      <c r="F56" s="27"/>
      <c r="G56" s="80" t="s">
        <v>147</v>
      </c>
      <c r="H56" s="28" t="s">
        <v>148</v>
      </c>
      <c r="I56" s="37">
        <v>1</v>
      </c>
      <c r="J56" s="152" t="s">
        <v>274</v>
      </c>
      <c r="K56" s="37"/>
      <c r="L56" s="97" t="s">
        <v>211</v>
      </c>
      <c r="M56" s="28" t="s">
        <v>344</v>
      </c>
      <c r="N56" s="35">
        <v>1</v>
      </c>
      <c r="O56" s="154" t="s">
        <v>274</v>
      </c>
    </row>
    <row r="57" spans="1:15" x14ac:dyDescent="0.2">
      <c r="A57" s="59" t="s">
        <v>65</v>
      </c>
      <c r="B57" s="28" t="s">
        <v>66</v>
      </c>
      <c r="C57" s="35">
        <v>1</v>
      </c>
      <c r="D57" s="150" t="s">
        <v>274</v>
      </c>
      <c r="E57" s="27"/>
      <c r="F57" s="27"/>
      <c r="G57" s="80" t="s">
        <v>149</v>
      </c>
      <c r="H57" s="28" t="s">
        <v>150</v>
      </c>
      <c r="I57" s="37">
        <v>1</v>
      </c>
      <c r="J57" s="152" t="s">
        <v>274</v>
      </c>
      <c r="K57" s="37"/>
      <c r="L57" s="97" t="s">
        <v>213</v>
      </c>
      <c r="M57" s="28" t="s">
        <v>345</v>
      </c>
      <c r="N57" s="37">
        <v>2</v>
      </c>
      <c r="O57" s="154" t="s">
        <v>274</v>
      </c>
    </row>
    <row r="58" spans="1:15" x14ac:dyDescent="0.2">
      <c r="A58" s="59" t="s">
        <v>67</v>
      </c>
      <c r="B58" s="28" t="s">
        <v>68</v>
      </c>
      <c r="C58" s="35">
        <v>2</v>
      </c>
      <c r="D58" s="150" t="s">
        <v>274</v>
      </c>
      <c r="E58" s="27"/>
      <c r="F58" s="27"/>
      <c r="G58" s="80" t="s">
        <v>151</v>
      </c>
      <c r="H58" s="28" t="s">
        <v>152</v>
      </c>
      <c r="I58" s="70">
        <v>7</v>
      </c>
      <c r="J58" s="152" t="s">
        <v>274</v>
      </c>
      <c r="K58" s="37"/>
      <c r="L58" s="97" t="s">
        <v>214</v>
      </c>
      <c r="M58" s="28" t="s">
        <v>346</v>
      </c>
      <c r="N58" s="35">
        <v>1</v>
      </c>
      <c r="O58" s="154" t="s">
        <v>274</v>
      </c>
    </row>
    <row r="59" spans="1:15" x14ac:dyDescent="0.2">
      <c r="A59" s="59" t="s">
        <v>69</v>
      </c>
      <c r="B59" s="28" t="s">
        <v>70</v>
      </c>
      <c r="C59" s="35">
        <v>1</v>
      </c>
      <c r="D59" s="150" t="s">
        <v>274</v>
      </c>
      <c r="E59" s="37"/>
      <c r="F59" s="27"/>
      <c r="G59" s="80" t="s">
        <v>153</v>
      </c>
      <c r="H59" s="28" t="s">
        <v>154</v>
      </c>
      <c r="I59" s="70">
        <v>1</v>
      </c>
      <c r="J59" s="152" t="s">
        <v>274</v>
      </c>
      <c r="K59" s="37"/>
      <c r="L59" s="97" t="s">
        <v>216</v>
      </c>
      <c r="M59" s="28" t="s">
        <v>347</v>
      </c>
      <c r="N59" s="35">
        <v>1</v>
      </c>
      <c r="O59" s="154" t="s">
        <v>274</v>
      </c>
    </row>
    <row r="60" spans="1:15" x14ac:dyDescent="0.2">
      <c r="A60" s="59" t="s">
        <v>71</v>
      </c>
      <c r="B60" s="28" t="s">
        <v>72</v>
      </c>
      <c r="C60" s="35">
        <v>1</v>
      </c>
      <c r="D60" s="150" t="s">
        <v>274</v>
      </c>
      <c r="E60" s="37"/>
      <c r="F60" s="27"/>
      <c r="G60" s="80" t="s">
        <v>155</v>
      </c>
      <c r="H60" s="28" t="s">
        <v>156</v>
      </c>
      <c r="I60" s="70">
        <v>1</v>
      </c>
      <c r="J60" s="152" t="s">
        <v>274</v>
      </c>
      <c r="K60" s="37"/>
      <c r="L60" s="97" t="s">
        <v>218</v>
      </c>
      <c r="M60" s="28" t="s">
        <v>348</v>
      </c>
      <c r="N60" s="35">
        <v>1</v>
      </c>
      <c r="O60" s="154" t="s">
        <v>274</v>
      </c>
    </row>
    <row r="61" spans="1:15" ht="13.5" thickBot="1" x14ac:dyDescent="0.25">
      <c r="A61" s="59" t="s">
        <v>73</v>
      </c>
      <c r="B61" s="28" t="s">
        <v>74</v>
      </c>
      <c r="C61" s="35">
        <v>4</v>
      </c>
      <c r="D61" s="150" t="s">
        <v>274</v>
      </c>
      <c r="E61" s="37"/>
      <c r="F61" s="27"/>
      <c r="G61" s="128" t="str">
        <f>IF(sub_total_EU="Error","Credit anticipated exceeded maximum credit point(s) for the selected compliance path.","abc")</f>
        <v>abc</v>
      </c>
      <c r="H61" s="81"/>
      <c r="I61" s="82" t="s">
        <v>248</v>
      </c>
      <c r="J61" s="83">
        <f>IF(OR(K48="Error",K52="Error"),"Error",SUM(J38:J60))</f>
        <v>0</v>
      </c>
      <c r="K61" s="37"/>
      <c r="L61" s="97" t="s">
        <v>220</v>
      </c>
      <c r="M61" s="28" t="s">
        <v>349</v>
      </c>
      <c r="N61" s="35">
        <v>1</v>
      </c>
      <c r="O61" s="154" t="s">
        <v>274</v>
      </c>
    </row>
    <row r="62" spans="1:15" x14ac:dyDescent="0.2">
      <c r="A62" s="59" t="s">
        <v>75</v>
      </c>
      <c r="B62" s="28" t="s">
        <v>76</v>
      </c>
      <c r="C62" s="35">
        <v>1</v>
      </c>
      <c r="D62" s="150" t="s">
        <v>274</v>
      </c>
      <c r="E62" s="37"/>
      <c r="F62" s="27"/>
      <c r="G62" s="84" t="s">
        <v>266</v>
      </c>
      <c r="H62" s="85"/>
      <c r="I62" s="86">
        <v>26</v>
      </c>
      <c r="J62" s="87"/>
      <c r="K62" s="37"/>
      <c r="L62" s="97" t="s">
        <v>222</v>
      </c>
      <c r="M62" s="28" t="s">
        <v>350</v>
      </c>
      <c r="N62" s="35">
        <v>1</v>
      </c>
      <c r="O62" s="154" t="s">
        <v>274</v>
      </c>
    </row>
    <row r="63" spans="1:15" x14ac:dyDescent="0.2">
      <c r="A63" s="59" t="s">
        <v>77</v>
      </c>
      <c r="B63" s="28" t="s">
        <v>78</v>
      </c>
      <c r="C63" s="35">
        <v>1</v>
      </c>
      <c r="D63" s="150" t="s">
        <v>274</v>
      </c>
      <c r="E63" s="37"/>
      <c r="F63" s="27"/>
      <c r="G63" s="88" t="s">
        <v>157</v>
      </c>
      <c r="H63" s="28" t="s">
        <v>158</v>
      </c>
      <c r="I63" s="35">
        <v>2</v>
      </c>
      <c r="J63" s="153" t="s">
        <v>274</v>
      </c>
      <c r="K63" s="37"/>
      <c r="L63" s="97" t="s">
        <v>224</v>
      </c>
      <c r="M63" s="28" t="s">
        <v>351</v>
      </c>
      <c r="N63" s="35">
        <v>1</v>
      </c>
      <c r="O63" s="154" t="s">
        <v>274</v>
      </c>
    </row>
    <row r="64" spans="1:15" x14ac:dyDescent="0.2">
      <c r="A64" s="59" t="s">
        <v>79</v>
      </c>
      <c r="B64" s="28" t="s">
        <v>80</v>
      </c>
      <c r="C64" s="35">
        <v>1</v>
      </c>
      <c r="D64" s="150" t="s">
        <v>274</v>
      </c>
      <c r="E64" s="37"/>
      <c r="F64" s="27"/>
      <c r="G64" s="88" t="s">
        <v>159</v>
      </c>
      <c r="H64" s="28" t="s">
        <v>160</v>
      </c>
      <c r="I64" s="35">
        <v>1</v>
      </c>
      <c r="J64" s="153" t="s">
        <v>274</v>
      </c>
      <c r="K64" s="37"/>
      <c r="L64" s="97" t="s">
        <v>225</v>
      </c>
      <c r="M64" s="28" t="s">
        <v>226</v>
      </c>
      <c r="N64" s="70">
        <v>1</v>
      </c>
      <c r="O64" s="154" t="s">
        <v>274</v>
      </c>
    </row>
    <row r="65" spans="1:15" x14ac:dyDescent="0.2">
      <c r="A65" s="59" t="s">
        <v>81</v>
      </c>
      <c r="B65" s="28" t="s">
        <v>82</v>
      </c>
      <c r="C65" s="35">
        <v>2</v>
      </c>
      <c r="D65" s="150" t="s">
        <v>274</v>
      </c>
      <c r="E65" s="37"/>
      <c r="F65" s="27"/>
      <c r="G65" s="88" t="s">
        <v>161</v>
      </c>
      <c r="H65" s="28" t="s">
        <v>162</v>
      </c>
      <c r="I65" s="70">
        <v>1</v>
      </c>
      <c r="J65" s="153" t="s">
        <v>274</v>
      </c>
      <c r="K65" s="37"/>
      <c r="L65" s="97" t="s">
        <v>227</v>
      </c>
      <c r="M65" s="28" t="s">
        <v>352</v>
      </c>
      <c r="N65" s="35">
        <v>1</v>
      </c>
      <c r="O65" s="154" t="s">
        <v>274</v>
      </c>
    </row>
    <row r="66" spans="1:15" x14ac:dyDescent="0.2">
      <c r="A66" s="59" t="s">
        <v>83</v>
      </c>
      <c r="B66" s="28" t="s">
        <v>84</v>
      </c>
      <c r="C66" s="35">
        <v>1</v>
      </c>
      <c r="D66" s="150" t="s">
        <v>274</v>
      </c>
      <c r="E66" s="37"/>
      <c r="F66" s="27"/>
      <c r="G66" s="88" t="s">
        <v>163</v>
      </c>
      <c r="H66" s="28" t="s">
        <v>164</v>
      </c>
      <c r="I66" s="70">
        <v>1</v>
      </c>
      <c r="J66" s="153" t="s">
        <v>274</v>
      </c>
      <c r="K66" s="27"/>
      <c r="L66" s="97" t="s">
        <v>229</v>
      </c>
      <c r="M66" s="28" t="s">
        <v>353</v>
      </c>
      <c r="N66" s="35">
        <v>1</v>
      </c>
      <c r="O66" s="154" t="s">
        <v>274</v>
      </c>
    </row>
    <row r="67" spans="1:15" x14ac:dyDescent="0.2">
      <c r="A67" s="59" t="s">
        <v>85</v>
      </c>
      <c r="B67" s="28" t="s">
        <v>86</v>
      </c>
      <c r="C67" s="35">
        <v>1</v>
      </c>
      <c r="D67" s="150" t="s">
        <v>274</v>
      </c>
      <c r="E67" s="37"/>
      <c r="F67" s="27"/>
      <c r="G67" s="88" t="s">
        <v>165</v>
      </c>
      <c r="H67" s="28" t="s">
        <v>166</v>
      </c>
      <c r="I67" s="37">
        <v>1</v>
      </c>
      <c r="J67" s="153" t="s">
        <v>274</v>
      </c>
      <c r="K67" s="27"/>
      <c r="L67" s="97" t="s">
        <v>231</v>
      </c>
      <c r="M67" s="28" t="s">
        <v>354</v>
      </c>
      <c r="N67" s="35">
        <v>1</v>
      </c>
      <c r="O67" s="154" t="s">
        <v>274</v>
      </c>
    </row>
    <row r="68" spans="1:15" ht="13.5" thickBot="1" x14ac:dyDescent="0.25">
      <c r="A68" s="60"/>
      <c r="B68" s="61"/>
      <c r="C68" s="62" t="s">
        <v>246</v>
      </c>
      <c r="D68" s="63">
        <f>SUM(D56:D67)</f>
        <v>0</v>
      </c>
      <c r="E68" s="37"/>
      <c r="F68" s="27"/>
      <c r="G68" s="88" t="s">
        <v>167</v>
      </c>
      <c r="H68" s="28" t="s">
        <v>168</v>
      </c>
      <c r="I68" s="70">
        <v>1</v>
      </c>
      <c r="J68" s="153" t="s">
        <v>274</v>
      </c>
      <c r="K68" s="27"/>
      <c r="L68" s="97" t="s">
        <v>233</v>
      </c>
      <c r="M68" s="28" t="s">
        <v>355</v>
      </c>
      <c r="N68" s="35">
        <v>1</v>
      </c>
      <c r="O68" s="154" t="s">
        <v>274</v>
      </c>
    </row>
    <row r="69" spans="1:15" x14ac:dyDescent="0.2">
      <c r="A69" s="27"/>
      <c r="B69" s="27"/>
      <c r="C69" s="27"/>
      <c r="D69" s="27"/>
      <c r="E69" s="37"/>
      <c r="F69" s="27"/>
      <c r="G69" s="88" t="s">
        <v>169</v>
      </c>
      <c r="H69" s="28" t="s">
        <v>170</v>
      </c>
      <c r="I69" s="37">
        <v>1</v>
      </c>
      <c r="J69" s="153" t="s">
        <v>274</v>
      </c>
      <c r="K69" s="27"/>
      <c r="L69" s="97" t="s">
        <v>235</v>
      </c>
      <c r="M69" s="28" t="s">
        <v>236</v>
      </c>
      <c r="N69" s="70">
        <v>2</v>
      </c>
      <c r="O69" s="154" t="s">
        <v>274</v>
      </c>
    </row>
    <row r="70" spans="1:15" ht="13.5" thickBot="1" x14ac:dyDescent="0.25">
      <c r="A70" s="27"/>
      <c r="B70" s="27"/>
      <c r="C70" s="27"/>
      <c r="D70" s="27"/>
      <c r="E70" s="37"/>
      <c r="F70" s="27"/>
      <c r="G70" s="88" t="s">
        <v>171</v>
      </c>
      <c r="H70" s="28" t="s">
        <v>172</v>
      </c>
      <c r="I70" s="70">
        <v>1</v>
      </c>
      <c r="J70" s="153" t="s">
        <v>274</v>
      </c>
      <c r="K70" s="27"/>
      <c r="L70" s="99"/>
      <c r="M70" s="100"/>
      <c r="N70" s="101" t="s">
        <v>250</v>
      </c>
      <c r="O70" s="102">
        <f>SUM(O46:O69)</f>
        <v>0</v>
      </c>
    </row>
    <row r="71" spans="1:15" x14ac:dyDescent="0.2">
      <c r="A71" s="27"/>
      <c r="B71" s="27"/>
      <c r="C71" s="27"/>
      <c r="D71" s="27"/>
      <c r="E71" s="37"/>
      <c r="F71" s="27"/>
      <c r="G71" s="88" t="s">
        <v>173</v>
      </c>
      <c r="H71" s="28" t="s">
        <v>174</v>
      </c>
      <c r="I71" s="70">
        <v>2</v>
      </c>
      <c r="J71" s="153" t="s">
        <v>274</v>
      </c>
      <c r="K71" s="27"/>
      <c r="L71" s="103" t="s">
        <v>268</v>
      </c>
      <c r="M71" s="104"/>
      <c r="N71" s="105">
        <v>10</v>
      </c>
      <c r="O71" s="106"/>
    </row>
    <row r="72" spans="1:15" x14ac:dyDescent="0.2">
      <c r="A72" s="29"/>
      <c r="B72" s="28"/>
      <c r="C72" s="27"/>
      <c r="D72" s="27"/>
      <c r="E72" s="37"/>
      <c r="F72" s="27"/>
      <c r="G72" s="88" t="s">
        <v>175</v>
      </c>
      <c r="H72" s="28" t="s">
        <v>330</v>
      </c>
      <c r="I72" s="35">
        <v>1</v>
      </c>
      <c r="J72" s="153" t="s">
        <v>274</v>
      </c>
      <c r="K72" s="27"/>
      <c r="L72" s="107" t="s">
        <v>251</v>
      </c>
      <c r="M72" s="28" t="s">
        <v>241</v>
      </c>
      <c r="N72" s="35">
        <v>1</v>
      </c>
      <c r="O72" s="155" t="s">
        <v>274</v>
      </c>
    </row>
    <row r="73" spans="1:15" x14ac:dyDescent="0.2">
      <c r="A73" s="29"/>
      <c r="B73" s="28"/>
      <c r="C73" s="27"/>
      <c r="D73" s="27"/>
      <c r="E73" s="37"/>
      <c r="F73" s="27"/>
      <c r="G73" s="88" t="s">
        <v>177</v>
      </c>
      <c r="H73" s="28" t="s">
        <v>331</v>
      </c>
      <c r="I73" s="37">
        <v>1</v>
      </c>
      <c r="J73" s="153" t="s">
        <v>274</v>
      </c>
      <c r="K73" s="27"/>
      <c r="L73" s="107" t="s">
        <v>252</v>
      </c>
      <c r="M73" s="28" t="s">
        <v>241</v>
      </c>
      <c r="N73" s="35">
        <v>1</v>
      </c>
      <c r="O73" s="155" t="s">
        <v>274</v>
      </c>
    </row>
    <row r="74" spans="1:15" x14ac:dyDescent="0.2">
      <c r="A74" s="29"/>
      <c r="B74" s="28"/>
      <c r="C74" s="27"/>
      <c r="D74" s="27"/>
      <c r="E74" s="37"/>
      <c r="F74" s="27"/>
      <c r="G74" s="88" t="s">
        <v>179</v>
      </c>
      <c r="H74" s="28" t="s">
        <v>332</v>
      </c>
      <c r="I74" s="37">
        <v>1</v>
      </c>
      <c r="J74" s="153" t="s">
        <v>274</v>
      </c>
      <c r="K74" s="27"/>
      <c r="L74" s="107" t="s">
        <v>253</v>
      </c>
      <c r="M74" s="28" t="s">
        <v>241</v>
      </c>
      <c r="N74" s="35">
        <v>1</v>
      </c>
      <c r="O74" s="155" t="s">
        <v>274</v>
      </c>
    </row>
    <row r="75" spans="1:15" x14ac:dyDescent="0.2">
      <c r="A75" s="29"/>
      <c r="B75" s="28"/>
      <c r="C75" s="27"/>
      <c r="D75" s="27"/>
      <c r="E75" s="37"/>
      <c r="F75" s="27"/>
      <c r="G75" s="88" t="s">
        <v>181</v>
      </c>
      <c r="H75" s="28" t="s">
        <v>333</v>
      </c>
      <c r="I75" s="37">
        <v>1</v>
      </c>
      <c r="J75" s="153" t="s">
        <v>274</v>
      </c>
      <c r="K75" s="27"/>
      <c r="L75" s="107" t="s">
        <v>254</v>
      </c>
      <c r="M75" s="28" t="s">
        <v>241</v>
      </c>
      <c r="N75" s="35">
        <v>1</v>
      </c>
      <c r="O75" s="155" t="s">
        <v>274</v>
      </c>
    </row>
    <row r="76" spans="1:15" x14ac:dyDescent="0.2">
      <c r="A76" s="29"/>
      <c r="B76" s="28"/>
      <c r="C76" s="27"/>
      <c r="D76" s="27"/>
      <c r="E76" s="37"/>
      <c r="F76" s="27"/>
      <c r="G76" s="88" t="s">
        <v>183</v>
      </c>
      <c r="H76" s="28" t="s">
        <v>334</v>
      </c>
      <c r="I76" s="35">
        <v>8</v>
      </c>
      <c r="J76" s="153" t="s">
        <v>274</v>
      </c>
      <c r="K76" s="27"/>
      <c r="L76" s="107" t="s">
        <v>255</v>
      </c>
      <c r="M76" s="28" t="s">
        <v>241</v>
      </c>
      <c r="N76" s="35">
        <v>1</v>
      </c>
      <c r="O76" s="155" t="s">
        <v>274</v>
      </c>
    </row>
    <row r="77" spans="1:15" x14ac:dyDescent="0.2">
      <c r="A77" s="29"/>
      <c r="B77" s="28"/>
      <c r="C77" s="27"/>
      <c r="D77" s="27"/>
      <c r="E77" s="37"/>
      <c r="F77" s="27"/>
      <c r="G77" s="88" t="s">
        <v>185</v>
      </c>
      <c r="H77" s="28" t="s">
        <v>335</v>
      </c>
      <c r="I77" s="37">
        <v>1</v>
      </c>
      <c r="J77" s="153" t="s">
        <v>274</v>
      </c>
      <c r="K77" s="27"/>
      <c r="L77" s="107" t="s">
        <v>256</v>
      </c>
      <c r="M77" s="28" t="s">
        <v>241</v>
      </c>
      <c r="N77" s="35">
        <v>1</v>
      </c>
      <c r="O77" s="155" t="s">
        <v>274</v>
      </c>
    </row>
    <row r="78" spans="1:15" x14ac:dyDescent="0.2">
      <c r="A78" s="29"/>
      <c r="B78" s="28"/>
      <c r="C78" s="27"/>
      <c r="D78" s="27"/>
      <c r="E78" s="37"/>
      <c r="F78" s="27"/>
      <c r="G78" s="88" t="s">
        <v>187</v>
      </c>
      <c r="H78" s="28" t="s">
        <v>336</v>
      </c>
      <c r="I78" s="70">
        <v>1</v>
      </c>
      <c r="J78" s="153" t="s">
        <v>274</v>
      </c>
      <c r="K78" s="27"/>
      <c r="L78" s="107" t="s">
        <v>257</v>
      </c>
      <c r="M78" s="28" t="s">
        <v>241</v>
      </c>
      <c r="N78" s="35">
        <v>1</v>
      </c>
      <c r="O78" s="155" t="s">
        <v>274</v>
      </c>
    </row>
    <row r="79" spans="1:15" x14ac:dyDescent="0.2">
      <c r="A79" s="29"/>
      <c r="B79" s="28"/>
      <c r="C79" s="27"/>
      <c r="D79" s="27"/>
      <c r="E79" s="37"/>
      <c r="F79" s="27"/>
      <c r="G79" s="88" t="s">
        <v>189</v>
      </c>
      <c r="H79" s="28" t="s">
        <v>337</v>
      </c>
      <c r="I79" s="35">
        <v>1</v>
      </c>
      <c r="J79" s="153" t="s">
        <v>274</v>
      </c>
      <c r="K79" s="27"/>
      <c r="L79" s="107" t="s">
        <v>258</v>
      </c>
      <c r="M79" s="28" t="s">
        <v>241</v>
      </c>
      <c r="N79" s="35">
        <v>1</v>
      </c>
      <c r="O79" s="155" t="s">
        <v>274</v>
      </c>
    </row>
    <row r="80" spans="1:15" ht="13.5" thickBot="1" x14ac:dyDescent="0.25">
      <c r="A80" s="29"/>
      <c r="B80" s="28"/>
      <c r="C80" s="27"/>
      <c r="D80" s="27"/>
      <c r="E80" s="37"/>
      <c r="F80" s="27"/>
      <c r="G80" s="89"/>
      <c r="H80" s="90"/>
      <c r="I80" s="91" t="s">
        <v>249</v>
      </c>
      <c r="J80" s="92">
        <f>SUM(J63:J79)</f>
        <v>0</v>
      </c>
      <c r="K80" s="27"/>
      <c r="L80" s="107" t="s">
        <v>259</v>
      </c>
      <c r="M80" s="28" t="s">
        <v>241</v>
      </c>
      <c r="N80" s="35">
        <v>1</v>
      </c>
      <c r="O80" s="155" t="s">
        <v>274</v>
      </c>
    </row>
    <row r="81" spans="1:15" x14ac:dyDescent="0.2">
      <c r="A81" s="29"/>
      <c r="B81" s="28"/>
      <c r="C81" s="27"/>
      <c r="D81" s="37"/>
      <c r="E81" s="37"/>
      <c r="F81" s="27"/>
      <c r="G81" s="27"/>
      <c r="H81" s="27"/>
      <c r="I81" s="27"/>
      <c r="J81" s="27"/>
      <c r="K81" s="27"/>
      <c r="L81" s="107" t="s">
        <v>260</v>
      </c>
      <c r="M81" s="28" t="s">
        <v>241</v>
      </c>
      <c r="N81" s="35">
        <v>1</v>
      </c>
      <c r="O81" s="155" t="s">
        <v>274</v>
      </c>
    </row>
    <row r="82" spans="1:15" ht="13.5" thickBot="1" x14ac:dyDescent="0.25">
      <c r="A82" s="29"/>
      <c r="B82" s="28"/>
      <c r="C82" s="27"/>
      <c r="D82" s="27"/>
      <c r="E82" s="27"/>
      <c r="F82" s="27"/>
      <c r="G82" s="27"/>
      <c r="H82" s="27"/>
      <c r="I82" s="27"/>
      <c r="J82" s="27"/>
      <c r="K82" s="27"/>
      <c r="L82" s="108"/>
      <c r="M82" s="109"/>
      <c r="N82" s="110" t="s">
        <v>261</v>
      </c>
      <c r="O82" s="111">
        <f>SUM(O72:O81)</f>
        <v>0</v>
      </c>
    </row>
    <row r="83" spans="1:15" x14ac:dyDescent="0.2">
      <c r="G83" s="4"/>
      <c r="H83" s="4"/>
      <c r="L83" s="29"/>
      <c r="M83" s="28"/>
      <c r="N83" s="27"/>
      <c r="O83" s="27"/>
    </row>
    <row r="86" spans="1:15" x14ac:dyDescent="0.2">
      <c r="L86" s="4"/>
      <c r="M86" s="4"/>
    </row>
    <row r="87" spans="1:15" x14ac:dyDescent="0.2">
      <c r="L87" s="4"/>
      <c r="M87" s="4"/>
    </row>
    <row r="88" spans="1:15" x14ac:dyDescent="0.2">
      <c r="L88" s="4"/>
      <c r="M88" s="4"/>
    </row>
    <row r="89" spans="1:15" x14ac:dyDescent="0.2">
      <c r="L89" s="4"/>
      <c r="M89" s="4"/>
    </row>
    <row r="90" spans="1:15" x14ac:dyDescent="0.2">
      <c r="L90" s="4"/>
      <c r="M90" s="4"/>
    </row>
    <row r="91" spans="1:15" x14ac:dyDescent="0.2">
      <c r="L91" s="4"/>
      <c r="M91" s="4"/>
    </row>
    <row r="92" spans="1:15" x14ac:dyDescent="0.2">
      <c r="L92" s="4"/>
      <c r="M92" s="4"/>
    </row>
    <row r="93" spans="1:15" x14ac:dyDescent="0.2">
      <c r="L93" s="4"/>
      <c r="M93" s="4"/>
    </row>
    <row r="94" spans="1:15" x14ac:dyDescent="0.2">
      <c r="L94" s="4"/>
      <c r="M94" s="4"/>
    </row>
    <row r="95" spans="1:15" x14ac:dyDescent="0.2">
      <c r="L95" s="4"/>
      <c r="M95" s="4"/>
    </row>
    <row r="96" spans="1:15" x14ac:dyDescent="0.2">
      <c r="L96" s="4"/>
      <c r="M96" s="4"/>
    </row>
    <row r="97" spans="12:13" x14ac:dyDescent="0.2">
      <c r="L97" s="4"/>
      <c r="M97" s="4"/>
    </row>
    <row r="98" spans="12:13" x14ac:dyDescent="0.2">
      <c r="L98" s="4"/>
      <c r="M98" s="4"/>
    </row>
    <row r="99" spans="12:13" x14ac:dyDescent="0.2">
      <c r="L99" s="4"/>
      <c r="M99" s="4"/>
    </row>
    <row r="100" spans="12:13" x14ac:dyDescent="0.2">
      <c r="L100" s="4"/>
      <c r="M100" s="4"/>
    </row>
    <row r="101" spans="12:13" x14ac:dyDescent="0.2">
      <c r="L101" s="4"/>
      <c r="M101" s="4"/>
    </row>
    <row r="102" spans="12:13" x14ac:dyDescent="0.2">
      <c r="L102" s="4"/>
      <c r="M102" s="4"/>
    </row>
    <row r="103" spans="12:13" x14ac:dyDescent="0.2">
      <c r="L103" s="4"/>
      <c r="M103" s="4"/>
    </row>
    <row r="104" spans="12:13" x14ac:dyDescent="0.2">
      <c r="L104" s="4"/>
      <c r="M104" s="4"/>
    </row>
    <row r="105" spans="12:13" x14ac:dyDescent="0.2">
      <c r="L105" s="4"/>
      <c r="M105" s="4"/>
    </row>
    <row r="106" spans="12:13" x14ac:dyDescent="0.2">
      <c r="L106" s="4"/>
      <c r="M106" s="4"/>
    </row>
    <row r="107" spans="12:13" x14ac:dyDescent="0.2">
      <c r="L107" s="4"/>
      <c r="M107" s="4"/>
    </row>
  </sheetData>
  <sheetProtection algorithmName="SHA-512" hashValue="0D4HyFU6u4s70DfiVPY20XswQ4yFscGSGxKnuA/MZPKwzo9HCbbOsL55UvJFBfEHRil/LK0n8ZDpy0z+to+wjQ==" saltValue="4ShKbjnQguCWPuGRhKVIhg==" spinCount="100000" sheet="1"/>
  <mergeCells count="21">
    <mergeCell ref="O38:O39"/>
    <mergeCell ref="O41:O42"/>
    <mergeCell ref="L43:L44"/>
    <mergeCell ref="M43:M44"/>
    <mergeCell ref="N43:N44"/>
    <mergeCell ref="O43:O44"/>
    <mergeCell ref="O23:O24"/>
    <mergeCell ref="O26:O27"/>
    <mergeCell ref="O29:O30"/>
    <mergeCell ref="O32:O33"/>
    <mergeCell ref="O35:O36"/>
    <mergeCell ref="L32:L33"/>
    <mergeCell ref="L35:L36"/>
    <mergeCell ref="L38:L39"/>
    <mergeCell ref="L41:L42"/>
    <mergeCell ref="B2:C2"/>
    <mergeCell ref="B3:C3"/>
    <mergeCell ref="A6:C14"/>
    <mergeCell ref="L23:L24"/>
    <mergeCell ref="L26:L27"/>
    <mergeCell ref="L29:L30"/>
  </mergeCells>
  <conditionalFormatting sqref="A23:D53">
    <cfRule type="expression" dxfId="9" priority="31">
      <formula>$L$23=TRUE</formula>
    </cfRule>
  </conditionalFormatting>
  <conditionalFormatting sqref="G23:J35">
    <cfRule type="expression" dxfId="8" priority="32">
      <formula>$L$26=TRUE</formula>
    </cfRule>
  </conditionalFormatting>
  <conditionalFormatting sqref="G61">
    <cfRule type="cellIs" dxfId="7" priority="7" operator="equal">
      <formula>"abc"</formula>
    </cfRule>
  </conditionalFormatting>
  <conditionalFormatting sqref="G27:J28 A27:D36 G31:J34 G38:J38 G41:J42 G44:J44 L46:O46 G49:J50 L49:O50 L54:O59 G55:J55 A63:D64 G63:J66 G69:J77">
    <cfRule type="expression" dxfId="6" priority="36">
      <formula>$L$38=TRUE</formula>
    </cfRule>
  </conditionalFormatting>
  <conditionalFormatting sqref="G38:J60">
    <cfRule type="expression" dxfId="5" priority="33">
      <formula>$L$29=TRUE</formula>
    </cfRule>
  </conditionalFormatting>
  <conditionalFormatting sqref="G51:J60 G48:J49 A27:D33 G28:J29 G31:J34 G38:J42 G44:J44 A50:D51 A53:D53 G74:J77 G79:J79">
    <cfRule type="expression" dxfId="4" priority="50">
      <formula>$L$41=TRUE</formula>
    </cfRule>
  </conditionalFormatting>
  <conditionalFormatting sqref="G63:J79">
    <cfRule type="expression" dxfId="3" priority="34">
      <formula>$L$32=TRUE</formula>
    </cfRule>
  </conditionalFormatting>
  <conditionalFormatting sqref="H48">
    <cfRule type="cellIs" dxfId="2" priority="5" operator="equal">
      <formula>"[Select Compliance Path]"</formula>
    </cfRule>
  </conditionalFormatting>
  <conditionalFormatting sqref="H52">
    <cfRule type="cellIs" dxfId="1" priority="6" operator="equal">
      <formula>"[Select Compliance Path]"</formula>
    </cfRule>
  </conditionalFormatting>
  <conditionalFormatting sqref="L46:O69">
    <cfRule type="expression" dxfId="0" priority="35">
      <formula>$L$35=TRUE</formula>
    </cfRule>
  </conditionalFormatting>
  <dataValidations count="13">
    <dataValidation type="list" allowBlank="1" showInputMessage="1" showErrorMessage="1" sqref="O72:O81 D25:D39 D66:D67 J26 J72:J75 J77:J79 O58:O68 D56:D57 J51 D49:D53 D62:D64 J64:J70 J42:J45 O52:O56 D42:D47 J23 J34 D59:D60 J38:J39 J29:J32 J59:J60 J54:J57 O46:O48 O50" xr:uid="{25591772-BF95-4196-ABB5-7413BCA74A41}">
      <formula1>"-,1"</formula1>
    </dataValidation>
    <dataValidation type="list" allowBlank="1" showInputMessage="1" showErrorMessage="1" sqref="D23 D40:D41 D58 D65 J27 J46 J63 J71 O51 O57 O69 O49" xr:uid="{DAEE3063-1E6E-4CBD-8CFB-4CA140C15E8F}">
      <formula1>"-,1,2"</formula1>
    </dataValidation>
    <dataValidation type="list" allowBlank="1" showInputMessage="1" showErrorMessage="1" sqref="D24 D48 J24:J25 J28 J47 J53" xr:uid="{BC453590-D122-4554-88A8-8A4B7EBBCAA4}">
      <formula1>"-,1,2,3"</formula1>
    </dataValidation>
    <dataValidation type="list" allowBlank="1" showInputMessage="1" showErrorMessage="1" sqref="D61 J40" xr:uid="{D1DD7D50-76D0-4B70-8F66-40DE8744176A}">
      <formula1>"-,1,2,3,4"</formula1>
    </dataValidation>
    <dataValidation type="list" allowBlank="1" showInputMessage="1" showErrorMessage="1" sqref="J33 J50" xr:uid="{6EA4DEB1-9DAC-48AE-A058-1FD6DCF21B8D}">
      <formula1>"-,1,2,3,4,5"</formula1>
    </dataValidation>
    <dataValidation type="list" allowBlank="1" showInputMessage="1" showErrorMessage="1" sqref="J35 J52" xr:uid="{FFFA8AE3-4AD7-4087-A0DA-080A51EF3219}">
      <formula1>"-,1,2,3,4,5,6"</formula1>
    </dataValidation>
    <dataValidation type="list" allowBlank="1" showInputMessage="1" showErrorMessage="1" sqref="J58" xr:uid="{D4881278-5FE9-4D04-B23A-E00C1B95581A}">
      <formula1>"-,1,2,3,4,5,6,7"</formula1>
    </dataValidation>
    <dataValidation type="list" allowBlank="1" showInputMessage="1" showErrorMessage="1" sqref="J76" xr:uid="{81D5F492-417C-4CAF-8C66-3DD12B7AFFA0}">
      <formula1>"-,1,2,3,4,5,6,7,8"</formula1>
    </dataValidation>
    <dataValidation type="list" allowBlank="1" showInputMessage="1" showErrorMessage="1" sqref="J49" xr:uid="{977EAFD0-77BC-43E4-8542-037D72CAF6AD}">
      <formula1>"-,1,2,3,4,5,6,7,8,9,10"</formula1>
    </dataValidation>
    <dataValidation type="list" allowBlank="1" showInputMessage="1" showErrorMessage="1" sqref="J41" xr:uid="{A18CCD58-0C41-4CDF-B658-CC44DA53E3B4}">
      <formula1>"-,1,2,3,4,5,6,7,8,9,10,11,12,13"</formula1>
    </dataValidation>
    <dataValidation type="list" allowBlank="1" showInputMessage="1" showErrorMessage="1" sqref="H48" xr:uid="{1106A0E9-AB3F-4655-967D-FD94C2393A56}">
      <formula1>EU_01_05_Path</formula1>
    </dataValidation>
    <dataValidation type="list" allowBlank="1" showInputMessage="1" showErrorMessage="1" sqref="J48" xr:uid="{06CE8CC5-2BA4-43A4-9B91-C876FD3161C4}">
      <formula1>"-,1,2,3,4,5,6,7,8,9,10,11,12"</formula1>
    </dataValidation>
    <dataValidation type="list" allowBlank="1" showInputMessage="1" showErrorMessage="1" sqref="H52" xr:uid="{ADE98B53-2D11-43E2-BE2F-CE7A87D807BA}">
      <formula1>EU_04_03b_Path</formula1>
    </dataValidation>
  </dataValidations>
  <pageMargins left="0.7" right="0.25" top="0.75" bottom="0.75" header="0.3" footer="0.3"/>
  <pageSetup paperSize="8" scale="66" fitToHeight="0" orientation="landscape" r:id="rId1"/>
  <headerFooter>
    <oddHeader>&amp;L&amp;"Calibri,Bold"&amp;26BEAM Plus Existing Buildings Version 3.0 - Credit Summary&amp;R&amp;G</oddHeader>
  </headerFooter>
  <colBreaks count="1" manualBreakCount="1">
    <brk id="15" max="1048575" man="1"/>
  </col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FB799-90DC-4479-935C-957F3F7506A1}">
  <sheetPr codeName="Sheet2"/>
  <dimension ref="A1:C12"/>
  <sheetViews>
    <sheetView workbookViewId="0">
      <selection activeCell="L29" sqref="L29:L30"/>
    </sheetView>
  </sheetViews>
  <sheetFormatPr defaultRowHeight="15" x14ac:dyDescent="0.25"/>
  <cols>
    <col min="1" max="1" width="19.85546875" customWidth="1"/>
    <col min="2" max="2" width="58" customWidth="1"/>
    <col min="3" max="3" width="9.140625" style="38"/>
  </cols>
  <sheetData>
    <row r="1" spans="1:3" x14ac:dyDescent="0.25">
      <c r="A1" s="39" t="s">
        <v>319</v>
      </c>
      <c r="B1" t="s">
        <v>329</v>
      </c>
    </row>
    <row r="2" spans="1:3" x14ac:dyDescent="0.25">
      <c r="B2" t="s">
        <v>320</v>
      </c>
      <c r="C2" s="38" t="s">
        <v>274</v>
      </c>
    </row>
    <row r="3" spans="1:3" x14ac:dyDescent="0.25">
      <c r="A3" s="7" t="s">
        <v>131</v>
      </c>
      <c r="B3" s="7" t="s">
        <v>323</v>
      </c>
      <c r="C3" s="38">
        <v>8</v>
      </c>
    </row>
    <row r="4" spans="1:3" x14ac:dyDescent="0.25">
      <c r="A4" s="7" t="s">
        <v>131</v>
      </c>
      <c r="B4" s="7" t="s">
        <v>324</v>
      </c>
      <c r="C4" s="38">
        <v>4</v>
      </c>
    </row>
    <row r="5" spans="1:3" x14ac:dyDescent="0.25">
      <c r="A5" s="7" t="s">
        <v>132</v>
      </c>
      <c r="B5" s="7" t="s">
        <v>325</v>
      </c>
      <c r="C5" s="38">
        <v>12</v>
      </c>
    </row>
    <row r="6" spans="1:3" x14ac:dyDescent="0.25">
      <c r="A6" s="7" t="s">
        <v>132</v>
      </c>
      <c r="B6" s="7" t="s">
        <v>326</v>
      </c>
      <c r="C6" s="38">
        <v>8</v>
      </c>
    </row>
    <row r="9" spans="1:3" x14ac:dyDescent="0.25">
      <c r="A9" s="39" t="s">
        <v>139</v>
      </c>
      <c r="B9" t="s">
        <v>328</v>
      </c>
    </row>
    <row r="10" spans="1:3" x14ac:dyDescent="0.25">
      <c r="B10" t="s">
        <v>320</v>
      </c>
      <c r="C10" s="38" t="s">
        <v>274</v>
      </c>
    </row>
    <row r="11" spans="1:3" x14ac:dyDescent="0.25">
      <c r="A11" s="8" t="s">
        <v>139</v>
      </c>
      <c r="B11" s="7" t="s">
        <v>321</v>
      </c>
      <c r="C11" s="38">
        <v>6</v>
      </c>
    </row>
    <row r="12" spans="1:3" x14ac:dyDescent="0.25">
      <c r="A12" s="8" t="s">
        <v>139</v>
      </c>
      <c r="B12" s="7" t="s">
        <v>322</v>
      </c>
      <c r="C12" s="38"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D49AF-6286-49AE-9948-797964EE4EEE}">
  <sheetPr codeName="Sheet3"/>
  <dimension ref="A1:AR133"/>
  <sheetViews>
    <sheetView zoomScale="115" zoomScaleNormal="115" workbookViewId="0">
      <selection activeCell="L29" sqref="L29:L30"/>
    </sheetView>
  </sheetViews>
  <sheetFormatPr defaultRowHeight="15" x14ac:dyDescent="0.2"/>
  <cols>
    <col min="1" max="1" width="11.140625" style="4" customWidth="1"/>
    <col min="2" max="2" width="9.140625" style="4"/>
    <col min="3" max="4" width="9.140625" style="6"/>
    <col min="5" max="5" width="3.7109375" style="22" customWidth="1"/>
    <col min="6" max="7" width="19.28515625" style="1" customWidth="1"/>
    <col min="8" max="8" width="3.7109375" style="22" customWidth="1"/>
    <col min="9" max="9" width="9.140625" style="4"/>
    <col min="10" max="11" width="9.140625" style="6"/>
    <col min="12" max="12" width="19" style="6" bestFit="1" customWidth="1"/>
    <col min="13" max="18" width="9.140625" style="4"/>
    <col min="19" max="19" width="3.7109375" style="22" customWidth="1"/>
    <col min="20" max="23" width="9.140625" style="4"/>
    <col min="24" max="24" width="10.140625" style="4" customWidth="1"/>
    <col min="25" max="31" width="9.140625" style="4"/>
    <col min="32" max="32" width="3.7109375" style="22" customWidth="1"/>
    <col min="33" max="16384" width="9.140625" style="4"/>
  </cols>
  <sheetData>
    <row r="1" spans="1:44" ht="12.75" x14ac:dyDescent="0.2">
      <c r="F1" s="23" t="s">
        <v>299</v>
      </c>
      <c r="G1" s="23" t="s">
        <v>300</v>
      </c>
      <c r="I1" s="4" t="s">
        <v>316</v>
      </c>
      <c r="T1" s="4" t="s">
        <v>317</v>
      </c>
    </row>
    <row r="2" spans="1:44" ht="12.75" x14ac:dyDescent="0.2">
      <c r="F2" s="23" t="s">
        <v>312</v>
      </c>
      <c r="G2" s="23" t="s">
        <v>307</v>
      </c>
    </row>
    <row r="3" spans="1:44" ht="12.75" x14ac:dyDescent="0.2">
      <c r="A3" s="4" t="s">
        <v>0</v>
      </c>
      <c r="B3" s="4" t="s">
        <v>240</v>
      </c>
      <c r="C3" s="6" t="s">
        <v>1</v>
      </c>
      <c r="D3" s="6" t="s">
        <v>244</v>
      </c>
      <c r="F3" s="6"/>
      <c r="G3" s="6"/>
      <c r="I3" s="9" t="s">
        <v>275</v>
      </c>
      <c r="J3" s="6" t="s">
        <v>364</v>
      </c>
      <c r="K3" s="6" t="s">
        <v>283</v>
      </c>
      <c r="L3" s="6" t="s">
        <v>284</v>
      </c>
      <c r="N3" s="9" t="s">
        <v>275</v>
      </c>
      <c r="P3" s="6" t="s">
        <v>364</v>
      </c>
      <c r="Q3" s="4" t="s">
        <v>385</v>
      </c>
      <c r="R3" s="4" t="s">
        <v>386</v>
      </c>
    </row>
    <row r="4" spans="1:44" ht="12.75" x14ac:dyDescent="0.2">
      <c r="A4" s="4" t="s">
        <v>2</v>
      </c>
      <c r="B4" s="4" t="s">
        <v>3</v>
      </c>
      <c r="C4" s="6">
        <v>2</v>
      </c>
      <c r="D4" s="6" t="str">
        <f>'Credit Summary'!D23</f>
        <v>-</v>
      </c>
      <c r="F4" s="6"/>
      <c r="G4" s="6"/>
      <c r="I4" s="4" t="s">
        <v>276</v>
      </c>
      <c r="J4" s="6">
        <f>sub_total_MAN</f>
        <v>0</v>
      </c>
      <c r="K4" s="6">
        <v>4</v>
      </c>
      <c r="L4" s="6" t="str">
        <f t="shared" ref="L4:L9" si="0">IF(J4&gt;=K4,"Yes","-")</f>
        <v>-</v>
      </c>
      <c r="N4" s="4" t="s">
        <v>294</v>
      </c>
      <c r="O4" s="4" t="s">
        <v>301</v>
      </c>
      <c r="P4" s="129">
        <f>J4</f>
        <v>0</v>
      </c>
      <c r="Q4" s="4">
        <v>38</v>
      </c>
      <c r="R4" s="4">
        <v>22</v>
      </c>
      <c r="T4" s="9" t="s">
        <v>356</v>
      </c>
    </row>
    <row r="5" spans="1:44" ht="12.75" x14ac:dyDescent="0.2">
      <c r="A5" s="4" t="s">
        <v>4</v>
      </c>
      <c r="B5" s="4" t="s">
        <v>5</v>
      </c>
      <c r="C5" s="6">
        <v>3</v>
      </c>
      <c r="D5" s="6" t="str">
        <f>'Credit Summary'!D24</f>
        <v>-</v>
      </c>
      <c r="F5" s="6"/>
      <c r="G5" s="6"/>
      <c r="I5" s="2" t="s">
        <v>277</v>
      </c>
      <c r="J5" s="5">
        <f>sub_total_SS</f>
        <v>0</v>
      </c>
      <c r="K5" s="6">
        <v>4</v>
      </c>
      <c r="L5" s="6" t="str">
        <f t="shared" si="0"/>
        <v>-</v>
      </c>
      <c r="N5" s="4" t="s">
        <v>295</v>
      </c>
      <c r="O5" s="4" t="s">
        <v>302</v>
      </c>
      <c r="P5" s="129">
        <f>J6</f>
        <v>0</v>
      </c>
      <c r="Q5" s="4">
        <v>29</v>
      </c>
      <c r="R5" s="4">
        <v>17</v>
      </c>
      <c r="T5" s="9"/>
      <c r="V5" s="4" t="s">
        <v>360</v>
      </c>
      <c r="W5" s="4" t="s">
        <v>361</v>
      </c>
      <c r="Y5" s="4" t="s">
        <v>362</v>
      </c>
    </row>
    <row r="6" spans="1:44" ht="12.75" x14ac:dyDescent="0.2">
      <c r="A6" s="4" t="s">
        <v>6</v>
      </c>
      <c r="B6" s="4" t="s">
        <v>7</v>
      </c>
      <c r="C6" s="6">
        <v>1</v>
      </c>
      <c r="D6" s="6" t="str">
        <f>'Credit Summary'!D25</f>
        <v>-</v>
      </c>
      <c r="F6" s="6"/>
      <c r="G6" s="6"/>
      <c r="I6" s="2" t="s">
        <v>278</v>
      </c>
      <c r="J6" s="5">
        <f>sub_total_MW</f>
        <v>0</v>
      </c>
      <c r="K6" s="6">
        <v>4</v>
      </c>
      <c r="L6" s="6" t="str">
        <f t="shared" si="0"/>
        <v>-</v>
      </c>
      <c r="N6" s="4" t="s">
        <v>296</v>
      </c>
      <c r="O6" s="4" t="s">
        <v>303</v>
      </c>
      <c r="P6" s="129">
        <f>J7</f>
        <v>0</v>
      </c>
      <c r="Q6" s="4">
        <v>78</v>
      </c>
      <c r="R6" s="4">
        <v>46</v>
      </c>
      <c r="U6" s="4" t="s">
        <v>282</v>
      </c>
      <c r="V6" s="4">
        <f>J10</f>
        <v>0</v>
      </c>
    </row>
    <row r="7" spans="1:44" ht="12.75" x14ac:dyDescent="0.2">
      <c r="A7" s="4" t="s">
        <v>8</v>
      </c>
      <c r="B7" s="4" t="s">
        <v>9</v>
      </c>
      <c r="C7" s="6">
        <v>1</v>
      </c>
      <c r="D7" s="6" t="str">
        <f>'Credit Summary'!D26</f>
        <v>-</v>
      </c>
      <c r="F7" s="6"/>
      <c r="G7" s="6"/>
      <c r="I7" s="2" t="s">
        <v>279</v>
      </c>
      <c r="J7" s="5">
        <f>sub_total_EU</f>
        <v>0</v>
      </c>
      <c r="K7" s="6">
        <v>15</v>
      </c>
      <c r="L7" s="6" t="str">
        <f t="shared" si="0"/>
        <v>-</v>
      </c>
      <c r="N7" s="4" t="s">
        <v>297</v>
      </c>
      <c r="O7" s="4" t="s">
        <v>304</v>
      </c>
      <c r="P7" s="129">
        <f>J8</f>
        <v>0</v>
      </c>
      <c r="Q7" s="4">
        <v>26</v>
      </c>
      <c r="R7" s="4">
        <v>15</v>
      </c>
      <c r="U7" s="4" t="s">
        <v>281</v>
      </c>
      <c r="V7" s="4">
        <f>J9</f>
        <v>0</v>
      </c>
      <c r="W7" s="4">
        <v>4</v>
      </c>
      <c r="Y7" s="4">
        <f t="shared" ref="Y7:Y12" si="1">IF(V7&gt;W7,W7,V7)</f>
        <v>0</v>
      </c>
      <c r="Z7" s="4" t="str">
        <f t="shared" ref="Z7:Z12" si="2">Y7&amp;"/"&amp;W7</f>
        <v>0/4</v>
      </c>
    </row>
    <row r="8" spans="1:44" ht="12.75" x14ac:dyDescent="0.2">
      <c r="A8" s="4" t="s">
        <v>10</v>
      </c>
      <c r="B8" s="4" t="s">
        <v>11</v>
      </c>
      <c r="C8" s="6">
        <v>1</v>
      </c>
      <c r="D8" s="6" t="str">
        <f>'Credit Summary'!D27</f>
        <v>-</v>
      </c>
      <c r="F8" s="6" t="s">
        <v>313</v>
      </c>
      <c r="G8" s="6" t="s">
        <v>313</v>
      </c>
      <c r="I8" s="2" t="s">
        <v>280</v>
      </c>
      <c r="J8" s="5">
        <f>sub_total_WU</f>
        <v>0</v>
      </c>
      <c r="K8" s="6">
        <v>4</v>
      </c>
      <c r="L8" s="6" t="str">
        <f t="shared" si="0"/>
        <v>-</v>
      </c>
      <c r="N8" s="4" t="s">
        <v>298</v>
      </c>
      <c r="O8" s="4" t="s">
        <v>305</v>
      </c>
      <c r="P8" s="129">
        <f>J9</f>
        <v>0</v>
      </c>
      <c r="Q8" s="4">
        <v>28</v>
      </c>
      <c r="R8" s="4">
        <v>16</v>
      </c>
      <c r="U8" s="4" t="s">
        <v>280</v>
      </c>
      <c r="V8" s="4">
        <f>J8</f>
        <v>0</v>
      </c>
      <c r="W8" s="4">
        <v>4</v>
      </c>
      <c r="Y8" s="4">
        <f t="shared" si="1"/>
        <v>0</v>
      </c>
      <c r="Z8" s="4" t="str">
        <f t="shared" si="2"/>
        <v>0/4</v>
      </c>
    </row>
    <row r="9" spans="1:44" ht="12.75" x14ac:dyDescent="0.2">
      <c r="A9" s="4" t="s">
        <v>12</v>
      </c>
      <c r="B9" s="4" t="s">
        <v>13</v>
      </c>
      <c r="C9" s="6">
        <v>1</v>
      </c>
      <c r="D9" s="6" t="str">
        <f>'Credit Summary'!D28</f>
        <v>-</v>
      </c>
      <c r="F9" s="6" t="s">
        <v>313</v>
      </c>
      <c r="G9" s="6" t="s">
        <v>313</v>
      </c>
      <c r="I9" s="2" t="s">
        <v>281</v>
      </c>
      <c r="J9" s="5">
        <f>sub_total_HWB</f>
        <v>0</v>
      </c>
      <c r="K9" s="6">
        <v>4</v>
      </c>
      <c r="L9" s="6" t="str">
        <f t="shared" si="0"/>
        <v>-</v>
      </c>
      <c r="N9" s="4" t="s">
        <v>299</v>
      </c>
      <c r="O9" s="15" t="s">
        <v>306</v>
      </c>
      <c r="P9" s="129">
        <f>SUMIF(F:F,"Yes",D:D)</f>
        <v>0</v>
      </c>
      <c r="Q9" s="4">
        <v>90</v>
      </c>
      <c r="R9" s="4">
        <v>30</v>
      </c>
      <c r="U9" s="4" t="s">
        <v>279</v>
      </c>
      <c r="V9" s="4">
        <f>J7</f>
        <v>0</v>
      </c>
      <c r="W9" s="4">
        <v>15</v>
      </c>
      <c r="Y9" s="4">
        <f t="shared" si="1"/>
        <v>0</v>
      </c>
      <c r="Z9" s="4" t="str">
        <f t="shared" si="2"/>
        <v>0/15</v>
      </c>
    </row>
    <row r="10" spans="1:44" ht="12.75" x14ac:dyDescent="0.2">
      <c r="A10" s="4" t="s">
        <v>14</v>
      </c>
      <c r="B10" s="4" t="s">
        <v>15</v>
      </c>
      <c r="C10" s="6">
        <v>1</v>
      </c>
      <c r="D10" s="6" t="str">
        <f>'Credit Summary'!D29</f>
        <v>-</v>
      </c>
      <c r="F10" s="6" t="s">
        <v>313</v>
      </c>
      <c r="G10" s="6" t="s">
        <v>313</v>
      </c>
      <c r="I10" s="10" t="s">
        <v>282</v>
      </c>
      <c r="J10" s="11">
        <f>sub_total_IA</f>
        <v>0</v>
      </c>
      <c r="K10" s="12"/>
      <c r="L10" s="12"/>
      <c r="N10" s="4" t="s">
        <v>300</v>
      </c>
      <c r="O10" s="15" t="s">
        <v>307</v>
      </c>
      <c r="P10" s="129">
        <f>IF(N13=0,SUMIF(G:G,"Yes",D:D),"Error")</f>
        <v>0</v>
      </c>
      <c r="Q10" s="4">
        <v>100</v>
      </c>
      <c r="R10" s="4">
        <v>45</v>
      </c>
      <c r="U10" s="4" t="s">
        <v>278</v>
      </c>
      <c r="V10" s="4">
        <f>J6</f>
        <v>0</v>
      </c>
      <c r="W10" s="4">
        <v>4</v>
      </c>
      <c r="Y10" s="4">
        <f t="shared" si="1"/>
        <v>0</v>
      </c>
      <c r="Z10" s="4" t="str">
        <f t="shared" si="2"/>
        <v>0/4</v>
      </c>
    </row>
    <row r="11" spans="1:44" ht="12.75" x14ac:dyDescent="0.2">
      <c r="A11" s="4" t="s">
        <v>16</v>
      </c>
      <c r="B11" s="4" t="s">
        <v>17</v>
      </c>
      <c r="C11" s="6">
        <v>1</v>
      </c>
      <c r="D11" s="6" t="str">
        <f>'Credit Summary'!D30</f>
        <v>-</v>
      </c>
      <c r="F11" s="6" t="s">
        <v>313</v>
      </c>
      <c r="G11" s="6" t="s">
        <v>313</v>
      </c>
      <c r="J11" s="6">
        <f>IF(SUM(J4:J9)&gt;=100,100+J10,SUM(J4:J10))</f>
        <v>0</v>
      </c>
      <c r="U11" s="4" t="s">
        <v>277</v>
      </c>
      <c r="V11" s="4">
        <f>J5</f>
        <v>0</v>
      </c>
      <c r="W11" s="4">
        <v>4</v>
      </c>
      <c r="Y11" s="4">
        <f t="shared" si="1"/>
        <v>0</v>
      </c>
      <c r="Z11" s="4" t="str">
        <f t="shared" si="2"/>
        <v>0/4</v>
      </c>
    </row>
    <row r="12" spans="1:44" ht="12.75" x14ac:dyDescent="0.2">
      <c r="A12" s="4" t="s">
        <v>18</v>
      </c>
      <c r="B12" s="4" t="s">
        <v>19</v>
      </c>
      <c r="C12" s="6">
        <v>1</v>
      </c>
      <c r="D12" s="6" t="str">
        <f>'Credit Summary'!D31</f>
        <v>-</v>
      </c>
      <c r="F12" s="6" t="s">
        <v>313</v>
      </c>
      <c r="G12" s="6" t="s">
        <v>313</v>
      </c>
      <c r="I12" s="2" t="s">
        <v>285</v>
      </c>
      <c r="J12" s="6">
        <f>IF(J11&gt;=110,110,J11)</f>
        <v>0</v>
      </c>
      <c r="L12" s="6">
        <f>COUNTIF(L4:L9,"Yes")</f>
        <v>0</v>
      </c>
      <c r="N12" s="4" t="s">
        <v>380</v>
      </c>
      <c r="U12" s="4" t="s">
        <v>276</v>
      </c>
      <c r="V12" s="4">
        <f>J4</f>
        <v>0</v>
      </c>
      <c r="W12" s="4">
        <v>4</v>
      </c>
      <c r="Y12" s="4">
        <f t="shared" si="1"/>
        <v>0</v>
      </c>
      <c r="Z12" s="4" t="str">
        <f t="shared" si="2"/>
        <v>0/4</v>
      </c>
    </row>
    <row r="13" spans="1:44" ht="12.75" x14ac:dyDescent="0.2">
      <c r="A13" s="4" t="s">
        <v>20</v>
      </c>
      <c r="B13" s="4" t="s">
        <v>21</v>
      </c>
      <c r="C13" s="6">
        <v>1</v>
      </c>
      <c r="D13" s="6" t="str">
        <f>'Credit Summary'!D32</f>
        <v>-</v>
      </c>
      <c r="F13" s="6" t="s">
        <v>313</v>
      </c>
      <c r="G13" s="6" t="s">
        <v>313</v>
      </c>
      <c r="N13" s="4">
        <f>COUNTIF('Credit Summary'!K48:K52,"Error")</f>
        <v>0</v>
      </c>
      <c r="U13" s="4" t="s">
        <v>285</v>
      </c>
      <c r="V13" s="4">
        <f>SUM(V6:V12)</f>
        <v>0</v>
      </c>
      <c r="W13" s="4">
        <v>110</v>
      </c>
      <c r="X13" s="4">
        <f>W13-V13</f>
        <v>110</v>
      </c>
    </row>
    <row r="14" spans="1:44" ht="12.75" x14ac:dyDescent="0.2">
      <c r="A14" s="4" t="s">
        <v>22</v>
      </c>
      <c r="B14" s="4" t="s">
        <v>23</v>
      </c>
      <c r="C14" s="6">
        <v>1</v>
      </c>
      <c r="D14" s="6" t="str">
        <f>'Credit Summary'!D33</f>
        <v>-</v>
      </c>
      <c r="F14" s="6" t="s">
        <v>313</v>
      </c>
      <c r="G14" s="6" t="s">
        <v>313</v>
      </c>
      <c r="I14" s="9" t="s">
        <v>286</v>
      </c>
      <c r="AR14" s="4" t="s">
        <v>315</v>
      </c>
    </row>
    <row r="15" spans="1:44" ht="12.75" x14ac:dyDescent="0.2">
      <c r="A15" s="4" t="s">
        <v>24</v>
      </c>
      <c r="B15" s="4" t="s">
        <v>25</v>
      </c>
      <c r="C15" s="6">
        <v>1</v>
      </c>
      <c r="D15" s="6" t="str">
        <f>'Credit Summary'!D34</f>
        <v>-</v>
      </c>
      <c r="F15" s="6" t="s">
        <v>313</v>
      </c>
      <c r="G15" s="6"/>
      <c r="I15" s="4" t="s">
        <v>287</v>
      </c>
      <c r="J15" s="6">
        <v>75</v>
      </c>
      <c r="Q15" s="4" t="s">
        <v>315</v>
      </c>
      <c r="T15" s="4" t="s">
        <v>378</v>
      </c>
    </row>
    <row r="16" spans="1:44" ht="12.75" x14ac:dyDescent="0.2">
      <c r="A16" s="4" t="s">
        <v>26</v>
      </c>
      <c r="B16" s="4" t="s">
        <v>27</v>
      </c>
      <c r="C16" s="6">
        <v>1</v>
      </c>
      <c r="D16" s="6" t="str">
        <f>'Credit Summary'!D35</f>
        <v>-</v>
      </c>
      <c r="F16" s="6" t="s">
        <v>313</v>
      </c>
      <c r="G16" s="6"/>
      <c r="I16" s="4" t="s">
        <v>288</v>
      </c>
      <c r="J16" s="6">
        <v>65</v>
      </c>
      <c r="T16" s="13"/>
      <c r="U16" s="12" t="s">
        <v>284</v>
      </c>
      <c r="V16" s="13" t="s">
        <v>281</v>
      </c>
      <c r="W16" s="13" t="s">
        <v>280</v>
      </c>
      <c r="X16" s="13" t="s">
        <v>279</v>
      </c>
      <c r="Y16" s="13" t="s">
        <v>278</v>
      </c>
      <c r="Z16" s="13" t="s">
        <v>277</v>
      </c>
      <c r="AA16" s="13" t="s">
        <v>276</v>
      </c>
    </row>
    <row r="17" spans="1:35" ht="12.75" x14ac:dyDescent="0.2">
      <c r="A17" s="4" t="s">
        <v>28</v>
      </c>
      <c r="B17" s="4" t="s">
        <v>29</v>
      </c>
      <c r="C17" s="6">
        <v>1</v>
      </c>
      <c r="D17" s="6" t="str">
        <f>'Credit Summary'!D36</f>
        <v>-</v>
      </c>
      <c r="F17" s="6" t="s">
        <v>313</v>
      </c>
      <c r="G17" s="6"/>
      <c r="I17" s="4" t="s">
        <v>289</v>
      </c>
      <c r="J17" s="6">
        <v>55</v>
      </c>
      <c r="T17" s="4">
        <v>1</v>
      </c>
      <c r="U17" s="4" t="s">
        <v>313</v>
      </c>
      <c r="V17" s="6">
        <f t="shared" ref="V17:AA17" si="3">IF(V20&gt;=V21,1,0)</f>
        <v>0</v>
      </c>
      <c r="W17" s="6">
        <f t="shared" si="3"/>
        <v>0</v>
      </c>
      <c r="X17" s="6">
        <f t="shared" si="3"/>
        <v>0</v>
      </c>
      <c r="Y17" s="6">
        <f t="shared" si="3"/>
        <v>0</v>
      </c>
      <c r="Z17" s="6">
        <f t="shared" si="3"/>
        <v>0</v>
      </c>
      <c r="AA17" s="6">
        <f t="shared" si="3"/>
        <v>0</v>
      </c>
      <c r="AH17" s="5"/>
    </row>
    <row r="18" spans="1:35" ht="12.75" x14ac:dyDescent="0.2">
      <c r="A18" s="4" t="s">
        <v>30</v>
      </c>
      <c r="B18" s="4" t="s">
        <v>31</v>
      </c>
      <c r="C18" s="6">
        <v>1</v>
      </c>
      <c r="D18" s="6" t="str">
        <f>'Credit Summary'!D37</f>
        <v>-</v>
      </c>
      <c r="F18" s="6"/>
      <c r="G18" s="6"/>
      <c r="I18" s="4" t="s">
        <v>290</v>
      </c>
      <c r="J18" s="6">
        <v>40</v>
      </c>
      <c r="T18" s="13">
        <v>2</v>
      </c>
      <c r="U18" s="13" t="s">
        <v>376</v>
      </c>
      <c r="V18" s="12">
        <f t="shared" ref="V18:AA18" si="4">IF(V20&lt;V21,1,0)</f>
        <v>1</v>
      </c>
      <c r="W18" s="12">
        <f t="shared" si="4"/>
        <v>1</v>
      </c>
      <c r="X18" s="12">
        <f t="shared" si="4"/>
        <v>1</v>
      </c>
      <c r="Y18" s="12">
        <f t="shared" si="4"/>
        <v>1</v>
      </c>
      <c r="Z18" s="12">
        <f t="shared" si="4"/>
        <v>1</v>
      </c>
      <c r="AA18" s="12">
        <f t="shared" si="4"/>
        <v>1</v>
      </c>
      <c r="AG18" s="5"/>
    </row>
    <row r="19" spans="1:35" ht="12.75" x14ac:dyDescent="0.2">
      <c r="A19" s="4" t="s">
        <v>32</v>
      </c>
      <c r="B19" s="4" t="s">
        <v>33</v>
      </c>
      <c r="C19" s="6">
        <v>1</v>
      </c>
      <c r="D19" s="6" t="str">
        <f>'Credit Summary'!D38</f>
        <v>-</v>
      </c>
      <c r="F19" s="6"/>
      <c r="G19" s="6"/>
      <c r="I19" s="13" t="s">
        <v>291</v>
      </c>
      <c r="J19" s="12" t="s">
        <v>274</v>
      </c>
      <c r="K19" s="12"/>
      <c r="L19" s="12"/>
      <c r="T19" s="17"/>
      <c r="U19" s="17" t="s">
        <v>379</v>
      </c>
      <c r="V19" s="18">
        <v>1</v>
      </c>
      <c r="W19" s="18">
        <v>1</v>
      </c>
      <c r="X19" s="18">
        <v>1</v>
      </c>
      <c r="Y19" s="18">
        <v>1</v>
      </c>
      <c r="Z19" s="18">
        <v>1</v>
      </c>
      <c r="AA19" s="18">
        <v>1</v>
      </c>
      <c r="AG19" s="6"/>
      <c r="AH19" s="6"/>
      <c r="AI19" s="6"/>
    </row>
    <row r="20" spans="1:35" ht="12.75" x14ac:dyDescent="0.2">
      <c r="A20" s="4" t="s">
        <v>34</v>
      </c>
      <c r="B20" s="4" t="s">
        <v>35</v>
      </c>
      <c r="C20" s="6">
        <v>1</v>
      </c>
      <c r="D20" s="6" t="str">
        <f>'Credit Summary'!D39</f>
        <v>-</v>
      </c>
      <c r="F20" s="6"/>
      <c r="G20" s="6"/>
      <c r="J20" s="14" t="s">
        <v>292</v>
      </c>
      <c r="L20" s="20" t="str" cm="1">
        <f t="array" ref="L20">IF(L12=0,"-",IF(L12&lt;6,I19,_xlfn.IFS(J12&gt;=J15,I15,J12&gt;=J16,I16,J12&gt;=J17,I17,J12&gt;=J18,I18)))</f>
        <v>-</v>
      </c>
      <c r="U20" s="4" t="s">
        <v>377</v>
      </c>
      <c r="V20" s="5">
        <f>sub_total_HWB</f>
        <v>0</v>
      </c>
      <c r="W20" s="5">
        <f>sub_total_WU</f>
        <v>0</v>
      </c>
      <c r="X20" s="5">
        <f>sub_total_EU</f>
        <v>0</v>
      </c>
      <c r="Y20" s="5">
        <f>sub_total_MW</f>
        <v>0</v>
      </c>
      <c r="Z20" s="5">
        <f>sub_total_SS</f>
        <v>0</v>
      </c>
      <c r="AA20" s="6">
        <f>sub_total_MAN</f>
        <v>0</v>
      </c>
      <c r="AG20" s="6"/>
      <c r="AH20" s="6"/>
      <c r="AI20" s="6"/>
    </row>
    <row r="21" spans="1:35" ht="12.75" x14ac:dyDescent="0.2">
      <c r="A21" s="4" t="s">
        <v>36</v>
      </c>
      <c r="B21" s="4" t="s">
        <v>243</v>
      </c>
      <c r="C21" s="6">
        <v>2</v>
      </c>
      <c r="D21" s="6" t="str">
        <f>'Credit Summary'!D40</f>
        <v>-</v>
      </c>
      <c r="F21" s="6"/>
      <c r="G21" s="6"/>
      <c r="U21" s="12" t="s">
        <v>283</v>
      </c>
      <c r="V21" s="12">
        <v>4</v>
      </c>
      <c r="W21" s="12">
        <v>4</v>
      </c>
      <c r="X21" s="12">
        <v>15</v>
      </c>
      <c r="Y21" s="12">
        <v>4</v>
      </c>
      <c r="Z21" s="12">
        <v>4</v>
      </c>
      <c r="AA21" s="12">
        <v>4</v>
      </c>
      <c r="AG21" s="6"/>
    </row>
    <row r="22" spans="1:35" ht="12.75" x14ac:dyDescent="0.2">
      <c r="A22" s="4" t="s">
        <v>37</v>
      </c>
      <c r="B22" s="4" t="s">
        <v>38</v>
      </c>
      <c r="C22" s="6">
        <v>2</v>
      </c>
      <c r="D22" s="6" t="str">
        <f>'Credit Summary'!D41</f>
        <v>-</v>
      </c>
      <c r="F22" s="6"/>
      <c r="G22" s="6"/>
      <c r="V22" s="6">
        <f t="shared" ref="V22:AA22" si="5">IF(V20&gt;V21,V21,V20)</f>
        <v>0</v>
      </c>
      <c r="W22" s="6">
        <f t="shared" si="5"/>
        <v>0</v>
      </c>
      <c r="X22" s="6">
        <f t="shared" si="5"/>
        <v>0</v>
      </c>
      <c r="Y22" s="6">
        <f t="shared" si="5"/>
        <v>0</v>
      </c>
      <c r="Z22" s="6">
        <f t="shared" si="5"/>
        <v>0</v>
      </c>
      <c r="AA22" s="6">
        <f t="shared" si="5"/>
        <v>0</v>
      </c>
    </row>
    <row r="23" spans="1:35" ht="12.75" x14ac:dyDescent="0.2">
      <c r="A23" s="4" t="s">
        <v>39</v>
      </c>
      <c r="B23" s="4" t="s">
        <v>40</v>
      </c>
      <c r="C23" s="6">
        <v>1</v>
      </c>
      <c r="D23" s="6" t="str">
        <f>'Credit Summary'!D42</f>
        <v>-</v>
      </c>
      <c r="F23" s="6"/>
      <c r="G23" s="6"/>
      <c r="V23" s="6" t="str">
        <f t="shared" ref="V23:AA23" si="6">V22&amp;"/"&amp;V21</f>
        <v>0/4</v>
      </c>
      <c r="W23" s="6" t="str">
        <f t="shared" si="6"/>
        <v>0/4</v>
      </c>
      <c r="X23" s="6" t="str">
        <f t="shared" si="6"/>
        <v>0/15</v>
      </c>
      <c r="Y23" s="6" t="str">
        <f t="shared" si="6"/>
        <v>0/4</v>
      </c>
      <c r="Z23" s="6" t="str">
        <f t="shared" si="6"/>
        <v>0/4</v>
      </c>
      <c r="AA23" s="6" t="str">
        <f t="shared" si="6"/>
        <v>0/4</v>
      </c>
    </row>
    <row r="24" spans="1:35" ht="12.75" x14ac:dyDescent="0.2">
      <c r="A24" s="4" t="s">
        <v>41</v>
      </c>
      <c r="B24" s="4" t="s">
        <v>42</v>
      </c>
      <c r="C24" s="6">
        <v>1</v>
      </c>
      <c r="D24" s="6" t="str">
        <f>'Credit Summary'!D43</f>
        <v>-</v>
      </c>
      <c r="F24" s="6"/>
      <c r="G24" s="6"/>
    </row>
    <row r="25" spans="1:35" ht="12.75" x14ac:dyDescent="0.2">
      <c r="A25" s="4" t="s">
        <v>43</v>
      </c>
      <c r="B25" s="4" t="s">
        <v>44</v>
      </c>
      <c r="C25" s="6">
        <v>1</v>
      </c>
      <c r="D25" s="6" t="str">
        <f>'Credit Summary'!D44</f>
        <v>-</v>
      </c>
      <c r="F25" s="6"/>
      <c r="G25" s="6"/>
      <c r="I25" s="16" t="s">
        <v>293</v>
      </c>
      <c r="J25" s="12"/>
      <c r="K25" s="12"/>
      <c r="L25" s="12"/>
      <c r="T25" s="9" t="s">
        <v>357</v>
      </c>
    </row>
    <row r="26" spans="1:35" ht="12.75" x14ac:dyDescent="0.2">
      <c r="A26" s="4" t="s">
        <v>45</v>
      </c>
      <c r="B26" s="4" t="s">
        <v>46</v>
      </c>
      <c r="C26" s="6">
        <v>1</v>
      </c>
      <c r="D26" s="6" t="str">
        <f>'Credit Summary'!D45</f>
        <v>-</v>
      </c>
      <c r="F26" s="6"/>
      <c r="G26" s="6"/>
      <c r="I26" s="4" t="s">
        <v>294</v>
      </c>
      <c r="J26" s="15" t="s">
        <v>301</v>
      </c>
      <c r="N26" s="24" t="s">
        <v>299</v>
      </c>
      <c r="O26" s="25" t="s">
        <v>306</v>
      </c>
      <c r="P26" s="26"/>
      <c r="Q26" s="26"/>
      <c r="R26" s="6"/>
      <c r="W26" s="4" t="s">
        <v>318</v>
      </c>
      <c r="X26" s="4" t="s">
        <v>387</v>
      </c>
    </row>
    <row r="27" spans="1:35" ht="12.75" x14ac:dyDescent="0.2">
      <c r="A27" s="4" t="s">
        <v>47</v>
      </c>
      <c r="B27" s="4" t="s">
        <v>48</v>
      </c>
      <c r="C27" s="6">
        <v>1</v>
      </c>
      <c r="D27" s="6" t="str">
        <f>'Credit Summary'!D46</f>
        <v>-</v>
      </c>
      <c r="F27" s="6"/>
      <c r="G27" s="6"/>
      <c r="I27" s="4" t="s">
        <v>308</v>
      </c>
      <c r="J27" s="6">
        <v>22</v>
      </c>
      <c r="K27" s="41">
        <f>$J$4/J27</f>
        <v>0</v>
      </c>
      <c r="N27" s="4" t="s">
        <v>314</v>
      </c>
      <c r="O27" s="6">
        <v>30</v>
      </c>
      <c r="P27" s="6"/>
      <c r="Q27" s="6"/>
      <c r="R27" s="6"/>
      <c r="U27" s="4" t="s">
        <v>276</v>
      </c>
      <c r="V27" s="4">
        <v>38</v>
      </c>
      <c r="W27" s="4">
        <f t="shared" ref="W27:W33" si="7">J4</f>
        <v>0</v>
      </c>
      <c r="X27" s="4">
        <f>V27-W27</f>
        <v>38</v>
      </c>
    </row>
    <row r="28" spans="1:35" ht="12.75" x14ac:dyDescent="0.2">
      <c r="A28" s="4" t="s">
        <v>49</v>
      </c>
      <c r="B28" s="4" t="s">
        <v>50</v>
      </c>
      <c r="C28" s="6">
        <v>1</v>
      </c>
      <c r="D28" s="6" t="str">
        <f>'Credit Summary'!D47</f>
        <v>-</v>
      </c>
      <c r="F28" s="6"/>
      <c r="G28" s="6"/>
      <c r="I28" s="4" t="s">
        <v>311</v>
      </c>
      <c r="J28" s="6">
        <v>19</v>
      </c>
      <c r="K28" s="41">
        <f>$J$4/J28</f>
        <v>0</v>
      </c>
      <c r="N28" s="17"/>
      <c r="O28" s="19" t="s">
        <v>292</v>
      </c>
      <c r="P28" s="18" t="str">
        <f>P9&amp;"/"&amp;Q9</f>
        <v>0/90</v>
      </c>
      <c r="Q28" s="21" t="str">
        <f>IF(P9&gt;=O27,"Successful","-")</f>
        <v>-</v>
      </c>
      <c r="R28" s="20"/>
      <c r="U28" s="4" t="s">
        <v>277</v>
      </c>
      <c r="V28" s="4">
        <v>17</v>
      </c>
      <c r="W28" s="4">
        <f t="shared" si="7"/>
        <v>0</v>
      </c>
      <c r="X28" s="4">
        <f t="shared" ref="X28:X33" si="8">V28-W28</f>
        <v>17</v>
      </c>
    </row>
    <row r="29" spans="1:35" ht="12.75" x14ac:dyDescent="0.2">
      <c r="A29" s="4" t="s">
        <v>51</v>
      </c>
      <c r="B29" s="4" t="s">
        <v>52</v>
      </c>
      <c r="C29" s="6">
        <v>3</v>
      </c>
      <c r="D29" s="6" t="str">
        <f>'Credit Summary'!D48</f>
        <v>-</v>
      </c>
      <c r="F29" s="6"/>
      <c r="G29" s="6"/>
      <c r="I29" s="4" t="s">
        <v>309</v>
      </c>
      <c r="J29" s="6">
        <v>15</v>
      </c>
      <c r="K29" s="41">
        <f>$J$4/J29</f>
        <v>0</v>
      </c>
      <c r="O29" s="6"/>
      <c r="P29" s="6"/>
      <c r="Q29" s="6"/>
      <c r="R29" s="6"/>
      <c r="U29" s="4" t="s">
        <v>278</v>
      </c>
      <c r="V29" s="4">
        <v>29</v>
      </c>
      <c r="W29" s="4">
        <f t="shared" si="7"/>
        <v>0</v>
      </c>
      <c r="X29" s="4">
        <f t="shared" si="8"/>
        <v>29</v>
      </c>
    </row>
    <row r="30" spans="1:35" ht="12.75" x14ac:dyDescent="0.2">
      <c r="A30" s="4" t="s">
        <v>53</v>
      </c>
      <c r="B30" s="4" t="s">
        <v>54</v>
      </c>
      <c r="C30" s="6">
        <v>1</v>
      </c>
      <c r="D30" s="6" t="str">
        <f>'Credit Summary'!D49</f>
        <v>-</v>
      </c>
      <c r="F30" s="6"/>
      <c r="G30" s="6"/>
      <c r="I30" s="13" t="s">
        <v>310</v>
      </c>
      <c r="J30" s="12">
        <v>11</v>
      </c>
      <c r="K30" s="40">
        <f>$J$4/J30</f>
        <v>0</v>
      </c>
      <c r="L30" s="12"/>
      <c r="N30" s="24" t="s">
        <v>300</v>
      </c>
      <c r="O30" s="25" t="s">
        <v>307</v>
      </c>
      <c r="P30" s="26"/>
      <c r="Q30" s="26"/>
      <c r="R30" s="6"/>
      <c r="U30" s="4" t="s">
        <v>279</v>
      </c>
      <c r="V30" s="4">
        <v>78</v>
      </c>
      <c r="W30" s="4">
        <f t="shared" si="7"/>
        <v>0</v>
      </c>
      <c r="X30" s="4">
        <f t="shared" si="8"/>
        <v>78</v>
      </c>
    </row>
    <row r="31" spans="1:35" ht="12.75" x14ac:dyDescent="0.2">
      <c r="A31" s="4" t="s">
        <v>55</v>
      </c>
      <c r="B31" s="4" t="s">
        <v>56</v>
      </c>
      <c r="C31" s="6">
        <v>1</v>
      </c>
      <c r="D31" s="6" t="str">
        <f>'Credit Summary'!D50</f>
        <v>-</v>
      </c>
      <c r="F31" s="6"/>
      <c r="G31" s="6" t="s">
        <v>313</v>
      </c>
      <c r="I31" s="17"/>
      <c r="J31" s="19" t="s">
        <v>292</v>
      </c>
      <c r="K31" s="12" t="str">
        <f>P4&amp;"/"&amp;Q4</f>
        <v>0/38</v>
      </c>
      <c r="L31" s="21" t="str" cm="1">
        <f t="array" ref="L31">IF(J4&lt;J30,"-",_xlfn.IFS(J4&gt;=J27,I27,J4&gt;=J28,I28,J4&gt;=J29,I29,J4&gt;=J30,I30))</f>
        <v>-</v>
      </c>
      <c r="N31" s="4" t="s">
        <v>314</v>
      </c>
      <c r="O31" s="6">
        <v>45</v>
      </c>
      <c r="P31" s="6"/>
      <c r="Q31" s="6"/>
      <c r="R31" s="6"/>
      <c r="U31" s="4" t="s">
        <v>280</v>
      </c>
      <c r="V31" s="4">
        <v>26</v>
      </c>
      <c r="W31" s="4">
        <f t="shared" si="7"/>
        <v>0</v>
      </c>
      <c r="X31" s="4">
        <f t="shared" si="8"/>
        <v>26</v>
      </c>
    </row>
    <row r="32" spans="1:35" ht="12.75" x14ac:dyDescent="0.2">
      <c r="A32" s="4" t="s">
        <v>57</v>
      </c>
      <c r="B32" s="4" t="s">
        <v>58</v>
      </c>
      <c r="C32" s="6">
        <v>1</v>
      </c>
      <c r="D32" s="6" t="str">
        <f>'Credit Summary'!D51</f>
        <v>-</v>
      </c>
      <c r="F32" s="6"/>
      <c r="G32" s="6" t="s">
        <v>313</v>
      </c>
      <c r="I32" s="4" t="s">
        <v>295</v>
      </c>
      <c r="J32" s="15" t="s">
        <v>302</v>
      </c>
      <c r="N32" s="17"/>
      <c r="O32" s="19" t="s">
        <v>292</v>
      </c>
      <c r="P32" s="18" t="str">
        <f>P10&amp;"/"&amp;Q10</f>
        <v>0/100</v>
      </c>
      <c r="Q32" s="21" t="str">
        <f>IF(N13=0,IF(P10&gt;=O31,"Successful","-"),"-")</f>
        <v>-</v>
      </c>
      <c r="R32" s="20"/>
      <c r="U32" s="4" t="s">
        <v>281</v>
      </c>
      <c r="V32" s="4">
        <v>28</v>
      </c>
      <c r="W32" s="4">
        <f t="shared" si="7"/>
        <v>0</v>
      </c>
      <c r="X32" s="4">
        <f t="shared" si="8"/>
        <v>28</v>
      </c>
    </row>
    <row r="33" spans="1:28" ht="12.75" x14ac:dyDescent="0.2">
      <c r="A33" s="4" t="s">
        <v>59</v>
      </c>
      <c r="B33" s="4" t="s">
        <v>60</v>
      </c>
      <c r="C33" s="6">
        <v>1</v>
      </c>
      <c r="D33" s="6" t="str">
        <f>'Credit Summary'!D52</f>
        <v>-</v>
      </c>
      <c r="F33" s="6"/>
      <c r="G33" s="6"/>
      <c r="I33" s="4" t="s">
        <v>308</v>
      </c>
      <c r="J33" s="6">
        <v>17</v>
      </c>
      <c r="K33" s="41">
        <f>$J$6/J33</f>
        <v>0</v>
      </c>
      <c r="U33" s="4" t="s">
        <v>282</v>
      </c>
      <c r="V33" s="4">
        <v>10</v>
      </c>
      <c r="W33" s="4">
        <f t="shared" si="7"/>
        <v>0</v>
      </c>
      <c r="X33" s="4">
        <f t="shared" si="8"/>
        <v>10</v>
      </c>
    </row>
    <row r="34" spans="1:28" ht="12.75" x14ac:dyDescent="0.2">
      <c r="A34" s="4" t="s">
        <v>61</v>
      </c>
      <c r="B34" s="4" t="s">
        <v>62</v>
      </c>
      <c r="C34" s="6">
        <v>1</v>
      </c>
      <c r="D34" s="6" t="str">
        <f>'Credit Summary'!D53</f>
        <v>-</v>
      </c>
      <c r="F34" s="6"/>
      <c r="G34" s="6" t="s">
        <v>313</v>
      </c>
      <c r="I34" s="4" t="s">
        <v>311</v>
      </c>
      <c r="J34" s="6">
        <v>14</v>
      </c>
      <c r="K34" s="41">
        <f>$J$6/J34</f>
        <v>0</v>
      </c>
    </row>
    <row r="35" spans="1:28" ht="12.75" x14ac:dyDescent="0.2">
      <c r="A35" s="4" t="s">
        <v>63</v>
      </c>
      <c r="B35" s="4" t="s">
        <v>64</v>
      </c>
      <c r="C35" s="6">
        <v>1</v>
      </c>
      <c r="D35" s="6" t="str">
        <f>'Credit Summary'!D56</f>
        <v>-</v>
      </c>
      <c r="F35" s="6"/>
      <c r="G35" s="6"/>
      <c r="I35" s="4" t="s">
        <v>309</v>
      </c>
      <c r="J35" s="6">
        <v>11</v>
      </c>
      <c r="K35" s="41">
        <f>$J$6/J35</f>
        <v>0</v>
      </c>
      <c r="AB35" s="4" t="s">
        <v>315</v>
      </c>
    </row>
    <row r="36" spans="1:28" ht="12.75" x14ac:dyDescent="0.2">
      <c r="A36" s="4" t="s">
        <v>65</v>
      </c>
      <c r="B36" s="4" t="s">
        <v>66</v>
      </c>
      <c r="C36" s="6">
        <v>1</v>
      </c>
      <c r="D36" s="6" t="str">
        <f>'Credit Summary'!D57</f>
        <v>-</v>
      </c>
      <c r="F36" s="6"/>
      <c r="G36" s="6"/>
      <c r="I36" s="13" t="s">
        <v>310</v>
      </c>
      <c r="J36" s="12">
        <v>8</v>
      </c>
      <c r="K36" s="40">
        <f>$J$6/J36</f>
        <v>0</v>
      </c>
      <c r="L36" s="12"/>
      <c r="U36" s="4" t="s">
        <v>294</v>
      </c>
      <c r="V36" s="4" t="s">
        <v>301</v>
      </c>
    </row>
    <row r="37" spans="1:28" ht="12.75" x14ac:dyDescent="0.2">
      <c r="A37" s="4" t="s">
        <v>67</v>
      </c>
      <c r="B37" s="4" t="s">
        <v>68</v>
      </c>
      <c r="C37" s="6">
        <v>2</v>
      </c>
      <c r="D37" s="6" t="str">
        <f>'Credit Summary'!D58</f>
        <v>-</v>
      </c>
      <c r="F37" s="6"/>
      <c r="G37" s="6"/>
      <c r="I37" s="17"/>
      <c r="J37" s="19" t="s">
        <v>292</v>
      </c>
      <c r="K37" s="18" t="str">
        <f>P5&amp;"/"&amp;Q5</f>
        <v>0/29</v>
      </c>
      <c r="L37" s="21" t="str" cm="1">
        <f t="array" ref="L37">IF(J6&lt;J36,"-",_xlfn.IFS(J6&gt;=J33,I33,J6&gt;=J34,I34,J6&gt;=J35,I35,J6&gt;=J36,I36))</f>
        <v>-</v>
      </c>
      <c r="U37" s="6" t="s">
        <v>310</v>
      </c>
      <c r="V37" s="6" t="s">
        <v>309</v>
      </c>
      <c r="W37" s="6" t="s">
        <v>311</v>
      </c>
      <c r="X37" s="6" t="s">
        <v>308</v>
      </c>
    </row>
    <row r="38" spans="1:28" ht="12.75" x14ac:dyDescent="0.2">
      <c r="A38" s="4" t="s">
        <v>69</v>
      </c>
      <c r="B38" s="4" t="s">
        <v>70</v>
      </c>
      <c r="C38" s="6">
        <v>1</v>
      </c>
      <c r="D38" s="6" t="str">
        <f>'Credit Summary'!D59</f>
        <v>-</v>
      </c>
      <c r="F38" s="6"/>
      <c r="G38" s="6"/>
      <c r="I38" s="4" t="s">
        <v>296</v>
      </c>
      <c r="J38" s="15" t="s">
        <v>303</v>
      </c>
      <c r="U38" s="42">
        <f>K30</f>
        <v>0</v>
      </c>
      <c r="V38" s="42">
        <f>K29</f>
        <v>0</v>
      </c>
      <c r="W38" s="42">
        <f>K28</f>
        <v>0</v>
      </c>
      <c r="X38" s="42">
        <f>K27</f>
        <v>0</v>
      </c>
    </row>
    <row r="39" spans="1:28" ht="12.75" x14ac:dyDescent="0.2">
      <c r="A39" s="4" t="s">
        <v>71</v>
      </c>
      <c r="B39" s="4" t="s">
        <v>72</v>
      </c>
      <c r="C39" s="6">
        <v>1</v>
      </c>
      <c r="D39" s="6" t="str">
        <f>'Credit Summary'!D60</f>
        <v>-</v>
      </c>
      <c r="F39" s="6"/>
      <c r="G39" s="6"/>
      <c r="I39" s="4" t="s">
        <v>308</v>
      </c>
      <c r="J39" s="6">
        <v>46</v>
      </c>
      <c r="K39" s="41">
        <f>$J$7/J39</f>
        <v>0</v>
      </c>
      <c r="T39" s="4" t="s">
        <v>358</v>
      </c>
      <c r="U39" s="43">
        <f>IF(U38&gt;=1,1,U38)</f>
        <v>0</v>
      </c>
      <c r="V39" s="43">
        <f>IF(V38&gt;=1,1,V38)</f>
        <v>0</v>
      </c>
      <c r="W39" s="43">
        <f>IF(W38&gt;=1,1,W38)</f>
        <v>0</v>
      </c>
      <c r="X39" s="43">
        <f>IF(X38&gt;=1,1,X38)</f>
        <v>0</v>
      </c>
    </row>
    <row r="40" spans="1:28" ht="12.75" x14ac:dyDescent="0.2">
      <c r="A40" s="4" t="s">
        <v>73</v>
      </c>
      <c r="B40" s="4" t="s">
        <v>74</v>
      </c>
      <c r="C40" s="6">
        <v>4</v>
      </c>
      <c r="D40" s="6" t="str">
        <f>'Credit Summary'!D61</f>
        <v>-</v>
      </c>
      <c r="F40" s="6"/>
      <c r="G40" s="6"/>
      <c r="I40" s="4" t="s">
        <v>311</v>
      </c>
      <c r="J40" s="6">
        <v>39</v>
      </c>
      <c r="K40" s="41">
        <f>$J$7/J40</f>
        <v>0</v>
      </c>
      <c r="T40" s="4" t="s">
        <v>359</v>
      </c>
      <c r="U40" s="44">
        <f>1-U39</f>
        <v>1</v>
      </c>
      <c r="V40" s="44">
        <f>1-V39</f>
        <v>1</v>
      </c>
      <c r="W40" s="44">
        <f>1-W39</f>
        <v>1</v>
      </c>
      <c r="X40" s="44">
        <f>1-X39</f>
        <v>1</v>
      </c>
    </row>
    <row r="41" spans="1:28" ht="12.75" x14ac:dyDescent="0.2">
      <c r="A41" s="4" t="s">
        <v>75</v>
      </c>
      <c r="B41" s="4" t="s">
        <v>76</v>
      </c>
      <c r="C41" s="6">
        <v>1</v>
      </c>
      <c r="D41" s="6" t="str">
        <f>'Credit Summary'!D62</f>
        <v>-</v>
      </c>
      <c r="F41" s="6"/>
      <c r="G41" s="6"/>
      <c r="I41" s="4" t="s">
        <v>309</v>
      </c>
      <c r="J41" s="6">
        <v>31</v>
      </c>
      <c r="K41" s="41">
        <f>$J$7/J41</f>
        <v>0</v>
      </c>
      <c r="U41" s="15"/>
      <c r="V41" s="6"/>
    </row>
    <row r="42" spans="1:28" ht="12.75" x14ac:dyDescent="0.2">
      <c r="A42" s="4" t="s">
        <v>77</v>
      </c>
      <c r="B42" s="4" t="s">
        <v>78</v>
      </c>
      <c r="C42" s="6">
        <v>1</v>
      </c>
      <c r="D42" s="6" t="str">
        <f>'Credit Summary'!D63</f>
        <v>-</v>
      </c>
      <c r="F42" s="6" t="s">
        <v>313</v>
      </c>
      <c r="G42" s="6"/>
      <c r="I42" s="13" t="s">
        <v>310</v>
      </c>
      <c r="J42" s="12">
        <v>23</v>
      </c>
      <c r="K42" s="40">
        <f>$J$7/J42</f>
        <v>0</v>
      </c>
      <c r="L42" s="12"/>
      <c r="U42" s="15"/>
      <c r="V42" s="6"/>
    </row>
    <row r="43" spans="1:28" ht="12.75" x14ac:dyDescent="0.2">
      <c r="A43" s="4" t="s">
        <v>79</v>
      </c>
      <c r="B43" s="4" t="s">
        <v>80</v>
      </c>
      <c r="C43" s="6">
        <v>1</v>
      </c>
      <c r="D43" s="6" t="str">
        <f>'Credit Summary'!D64</f>
        <v>-</v>
      </c>
      <c r="F43" s="6" t="s">
        <v>313</v>
      </c>
      <c r="G43" s="6"/>
      <c r="I43" s="17"/>
      <c r="J43" s="19" t="s">
        <v>292</v>
      </c>
      <c r="K43" s="18" t="str">
        <f>P6&amp;"/"&amp;Q6</f>
        <v>0/78</v>
      </c>
      <c r="L43" s="21" t="str" cm="1">
        <f t="array" ref="L43">IF(J7="Error","-",IF(J7&lt;J42,"",_xlfn.IFS(J7&gt;=J39,I39,J7&gt;=J40,I40,J7&gt;=J41,I41,J7&gt;=J42,I42)))</f>
        <v/>
      </c>
      <c r="U43" s="15"/>
      <c r="V43" s="6"/>
    </row>
    <row r="44" spans="1:28" ht="12.75" x14ac:dyDescent="0.2">
      <c r="A44" s="4" t="s">
        <v>81</v>
      </c>
      <c r="B44" s="4" t="s">
        <v>82</v>
      </c>
      <c r="C44" s="6">
        <v>2</v>
      </c>
      <c r="D44" s="6" t="str">
        <f>'Credit Summary'!D65</f>
        <v>-</v>
      </c>
      <c r="F44" s="6"/>
      <c r="G44" s="6"/>
      <c r="I44" s="4" t="s">
        <v>297</v>
      </c>
      <c r="J44" s="15" t="s">
        <v>304</v>
      </c>
    </row>
    <row r="45" spans="1:28" ht="12.75" x14ac:dyDescent="0.2">
      <c r="A45" s="4" t="s">
        <v>83</v>
      </c>
      <c r="B45" s="4" t="s">
        <v>84</v>
      </c>
      <c r="C45" s="6">
        <v>1</v>
      </c>
      <c r="D45" s="6" t="str">
        <f>'Credit Summary'!D66</f>
        <v>-</v>
      </c>
      <c r="F45" s="6"/>
      <c r="G45" s="6"/>
      <c r="I45" s="4" t="s">
        <v>308</v>
      </c>
      <c r="J45" s="6">
        <v>15</v>
      </c>
      <c r="K45" s="41">
        <f>$J$8/J45</f>
        <v>0</v>
      </c>
      <c r="T45" s="9" t="s">
        <v>363</v>
      </c>
    </row>
    <row r="46" spans="1:28" ht="12.75" x14ac:dyDescent="0.2">
      <c r="A46" s="4" t="s">
        <v>85</v>
      </c>
      <c r="B46" s="4" t="s">
        <v>86</v>
      </c>
      <c r="C46" s="6">
        <v>1</v>
      </c>
      <c r="D46" s="6" t="str">
        <f>'Credit Summary'!D67</f>
        <v>-</v>
      </c>
      <c r="F46" s="6"/>
      <c r="G46" s="6"/>
      <c r="I46" s="4" t="s">
        <v>311</v>
      </c>
      <c r="J46" s="6">
        <v>13</v>
      </c>
      <c r="K46" s="41">
        <f>$J$8/J46</f>
        <v>0</v>
      </c>
      <c r="T46" s="9"/>
      <c r="W46" s="4" t="s">
        <v>383</v>
      </c>
      <c r="X46" s="4" t="s">
        <v>310</v>
      </c>
      <c r="Y46" s="4" t="s">
        <v>309</v>
      </c>
      <c r="Z46" s="4" t="s">
        <v>311</v>
      </c>
      <c r="AA46" s="4" t="s">
        <v>308</v>
      </c>
      <c r="AB46" s="4" t="s">
        <v>384</v>
      </c>
    </row>
    <row r="47" spans="1:28" ht="12.75" x14ac:dyDescent="0.2">
      <c r="A47" s="4" t="s">
        <v>87</v>
      </c>
      <c r="B47" s="4" t="s">
        <v>88</v>
      </c>
      <c r="C47" s="6">
        <v>1</v>
      </c>
      <c r="D47" s="6" t="str">
        <f>'Credit Summary'!J23</f>
        <v>-</v>
      </c>
      <c r="F47" s="6"/>
      <c r="G47" s="6"/>
      <c r="I47" s="4" t="s">
        <v>309</v>
      </c>
      <c r="J47" s="6">
        <v>10</v>
      </c>
      <c r="K47" s="41">
        <f>$J$8/J47</f>
        <v>0</v>
      </c>
      <c r="T47" s="4" t="s">
        <v>301</v>
      </c>
      <c r="U47" s="9" t="s">
        <v>294</v>
      </c>
      <c r="W47" s="4">
        <f>_xlfn.XLOOKUP($U47,$N$4:$N$10,$P$4:$P$10,FALSE)</f>
        <v>0</v>
      </c>
      <c r="X47" s="4">
        <v>11</v>
      </c>
      <c r="Y47" s="4">
        <v>15</v>
      </c>
      <c r="Z47" s="4">
        <v>19</v>
      </c>
      <c r="AA47" s="4">
        <v>22</v>
      </c>
      <c r="AB47" s="4">
        <v>38</v>
      </c>
    </row>
    <row r="48" spans="1:28" ht="12.75" x14ac:dyDescent="0.2">
      <c r="A48" s="4" t="s">
        <v>89</v>
      </c>
      <c r="B48" s="4" t="s">
        <v>90</v>
      </c>
      <c r="C48" s="6">
        <v>3</v>
      </c>
      <c r="D48" s="6" t="str">
        <f>'Credit Summary'!J24</f>
        <v>-</v>
      </c>
      <c r="F48" s="6"/>
      <c r="G48" s="6"/>
      <c r="I48" s="13" t="s">
        <v>310</v>
      </c>
      <c r="J48" s="12">
        <v>7</v>
      </c>
      <c r="K48" s="41">
        <f>$J$8/J48</f>
        <v>0</v>
      </c>
      <c r="L48" s="12"/>
      <c r="V48" s="4" t="s">
        <v>371</v>
      </c>
      <c r="W48" s="4">
        <f>W47</f>
        <v>0</v>
      </c>
      <c r="X48" s="4">
        <f>IF(X47-W48&lt;0,0,X47-W48)</f>
        <v>11</v>
      </c>
      <c r="Y48" s="4">
        <f>IF(Y47-X48-W48&lt;0,0,Y47-X48-W48)</f>
        <v>4</v>
      </c>
      <c r="Z48" s="4">
        <f>IF(Z47-Y48-X48-W48&lt;0,0,Z47-Y48-X48-W48)</f>
        <v>4</v>
      </c>
      <c r="AA48" s="4">
        <f>IF(AA47-Z48-Y48-X48-W48&lt;0,0,AA47-Z48-Y48-X48-W48)</f>
        <v>3</v>
      </c>
      <c r="AB48" s="4">
        <f>AB47-AA48-Z48-Y48-X48-W48</f>
        <v>16</v>
      </c>
    </row>
    <row r="49" spans="1:28" ht="12.75" x14ac:dyDescent="0.2">
      <c r="A49" s="4" t="s">
        <v>91</v>
      </c>
      <c r="B49" s="4" t="s">
        <v>92</v>
      </c>
      <c r="C49" s="6">
        <v>3</v>
      </c>
      <c r="D49" s="6" t="str">
        <f>'Credit Summary'!J25</f>
        <v>-</v>
      </c>
      <c r="F49" s="6"/>
      <c r="G49" s="6"/>
      <c r="I49" s="17"/>
      <c r="J49" s="19" t="s">
        <v>292</v>
      </c>
      <c r="K49" s="18" t="str">
        <f>P7&amp;"/"&amp;Q7</f>
        <v>0/26</v>
      </c>
      <c r="L49" s="21" t="str" cm="1">
        <f t="array" ref="L49">IF(J8&lt;J48,"-",_xlfn.IFS(J8&gt;=J45,I45,J8&gt;=J46,I46,J8&gt;=J47,I47,J8&gt;=J48,I48))</f>
        <v>-</v>
      </c>
    </row>
    <row r="50" spans="1:28" ht="12.75" x14ac:dyDescent="0.2">
      <c r="A50" s="4" t="s">
        <v>93</v>
      </c>
      <c r="B50" s="4" t="s">
        <v>94</v>
      </c>
      <c r="C50" s="6">
        <v>1</v>
      </c>
      <c r="D50" s="6" t="str">
        <f>'Credit Summary'!J26</f>
        <v>-</v>
      </c>
      <c r="F50" s="6"/>
      <c r="G50" s="6"/>
      <c r="I50" s="4" t="s">
        <v>298</v>
      </c>
      <c r="J50" s="15" t="s">
        <v>305</v>
      </c>
      <c r="T50" s="9"/>
      <c r="W50" s="4" t="s">
        <v>360</v>
      </c>
      <c r="X50" s="4" t="s">
        <v>310</v>
      </c>
      <c r="Y50" s="4" t="s">
        <v>309</v>
      </c>
      <c r="Z50" s="4" t="s">
        <v>311</v>
      </c>
      <c r="AA50" s="4" t="s">
        <v>308</v>
      </c>
      <c r="AB50" s="4" t="s">
        <v>373</v>
      </c>
    </row>
    <row r="51" spans="1:28" ht="12.75" x14ac:dyDescent="0.2">
      <c r="A51" s="4" t="s">
        <v>95</v>
      </c>
      <c r="B51" s="4" t="s">
        <v>96</v>
      </c>
      <c r="C51" s="6">
        <v>2</v>
      </c>
      <c r="D51" s="6" t="str">
        <f>'Credit Summary'!J27</f>
        <v>-</v>
      </c>
      <c r="F51" s="6" t="s">
        <v>313</v>
      </c>
      <c r="G51" s="6"/>
      <c r="I51" s="4" t="s">
        <v>308</v>
      </c>
      <c r="J51" s="6">
        <v>16</v>
      </c>
      <c r="K51" s="41">
        <f>$J$9/J51</f>
        <v>0</v>
      </c>
      <c r="T51" s="4" t="s">
        <v>302</v>
      </c>
      <c r="U51" s="9" t="s">
        <v>295</v>
      </c>
      <c r="W51" s="4">
        <f>_xlfn.XLOOKUP($U51,$N$4:$N$10,$P$4:$P$10,FALSE)</f>
        <v>0</v>
      </c>
      <c r="X51" s="4">
        <v>8</v>
      </c>
      <c r="Y51" s="4">
        <v>11</v>
      </c>
      <c r="Z51" s="4">
        <v>14</v>
      </c>
      <c r="AA51" s="4">
        <v>17</v>
      </c>
      <c r="AB51" s="4">
        <v>29</v>
      </c>
    </row>
    <row r="52" spans="1:28" ht="12.75" x14ac:dyDescent="0.2">
      <c r="A52" s="4" t="s">
        <v>97</v>
      </c>
      <c r="B52" s="4" t="s">
        <v>98</v>
      </c>
      <c r="C52" s="6">
        <v>3</v>
      </c>
      <c r="D52" s="6" t="str">
        <f>'Credit Summary'!J28</f>
        <v>-</v>
      </c>
      <c r="F52" s="6" t="s">
        <v>313</v>
      </c>
      <c r="G52" s="6" t="s">
        <v>313</v>
      </c>
      <c r="I52" s="4" t="s">
        <v>311</v>
      </c>
      <c r="J52" s="6">
        <v>14</v>
      </c>
      <c r="K52" s="41">
        <f>$J$9/J52</f>
        <v>0</v>
      </c>
      <c r="V52" s="4" t="s">
        <v>370</v>
      </c>
      <c r="W52" s="4">
        <f>W51</f>
        <v>0</v>
      </c>
      <c r="X52" s="4">
        <f>IF(X51-W52&lt;0,0,X51-W52)</f>
        <v>8</v>
      </c>
      <c r="Y52" s="4">
        <f>IF(Y51-X52-W52&lt;0,0,Y51-X52-W52)</f>
        <v>3</v>
      </c>
      <c r="Z52" s="4">
        <f>IF(Z51-Y52-X52-W52&lt;0,0,Z51-Y52-X52-W52)</f>
        <v>3</v>
      </c>
      <c r="AA52" s="4">
        <f>IF(AA51-Z52-Y52-X52-W52&lt;0,0,AA51-Z52-Y52-X52-W52)</f>
        <v>3</v>
      </c>
      <c r="AB52" s="4">
        <f>AB51-AA52-Z52-Y52-X52-W52</f>
        <v>12</v>
      </c>
    </row>
    <row r="53" spans="1:28" ht="12.75" x14ac:dyDescent="0.2">
      <c r="A53" s="4" t="s">
        <v>99</v>
      </c>
      <c r="B53" s="4" t="s">
        <v>100</v>
      </c>
      <c r="C53" s="6">
        <v>1</v>
      </c>
      <c r="D53" s="6" t="str">
        <f>'Credit Summary'!J29</f>
        <v>-</v>
      </c>
      <c r="F53" s="6"/>
      <c r="G53" s="6" t="s">
        <v>313</v>
      </c>
      <c r="I53" s="4" t="s">
        <v>309</v>
      </c>
      <c r="J53" s="6">
        <v>11</v>
      </c>
      <c r="K53" s="41">
        <f>$J$9/J53</f>
        <v>0</v>
      </c>
    </row>
    <row r="54" spans="1:28" ht="12.75" x14ac:dyDescent="0.2">
      <c r="A54" s="4" t="s">
        <v>101</v>
      </c>
      <c r="B54" s="4" t="s">
        <v>102</v>
      </c>
      <c r="C54" s="6">
        <v>1</v>
      </c>
      <c r="D54" s="6" t="str">
        <f>'Credit Summary'!J30</f>
        <v>-</v>
      </c>
      <c r="F54" s="6"/>
      <c r="G54" s="6"/>
      <c r="I54" s="13" t="s">
        <v>310</v>
      </c>
      <c r="J54" s="12">
        <v>8</v>
      </c>
      <c r="K54" s="41">
        <f>$J$9/J54</f>
        <v>0</v>
      </c>
      <c r="L54" s="12"/>
      <c r="T54" s="9"/>
      <c r="W54" s="4" t="s">
        <v>360</v>
      </c>
      <c r="X54" s="4" t="s">
        <v>310</v>
      </c>
      <c r="Y54" s="4" t="s">
        <v>309</v>
      </c>
      <c r="Z54" s="4" t="s">
        <v>311</v>
      </c>
      <c r="AA54" s="4" t="s">
        <v>308</v>
      </c>
      <c r="AB54" s="4" t="s">
        <v>373</v>
      </c>
    </row>
    <row r="55" spans="1:28" ht="12.75" x14ac:dyDescent="0.2">
      <c r="A55" s="4" t="s">
        <v>103</v>
      </c>
      <c r="B55" s="4" t="s">
        <v>104</v>
      </c>
      <c r="C55" s="6">
        <v>1</v>
      </c>
      <c r="D55" s="6" t="str">
        <f>'Credit Summary'!J31</f>
        <v>-</v>
      </c>
      <c r="F55" s="6" t="s">
        <v>313</v>
      </c>
      <c r="G55" s="6" t="s">
        <v>313</v>
      </c>
      <c r="I55" s="17"/>
      <c r="J55" s="19" t="s">
        <v>292</v>
      </c>
      <c r="K55" s="18" t="str">
        <f>P8&amp;"/"&amp;Q8</f>
        <v>0/28</v>
      </c>
      <c r="L55" s="21" t="str" cm="1">
        <f t="array" ref="L55">IF(J9&lt;J54,"-",_xlfn.IFS(J9&gt;=J51,I51,J9&gt;=J52,I52,J9&gt;=J53,I53,J9&gt;=J54,I54))</f>
        <v>-</v>
      </c>
      <c r="T55" s="4" t="s">
        <v>303</v>
      </c>
      <c r="U55" s="9" t="s">
        <v>296</v>
      </c>
      <c r="W55" s="4">
        <f>_xlfn.XLOOKUP($U55,$N$4:$N$10,$P$4:$P$10,FALSE)</f>
        <v>0</v>
      </c>
      <c r="X55" s="4">
        <v>23</v>
      </c>
      <c r="Y55" s="4">
        <v>31</v>
      </c>
      <c r="Z55" s="4">
        <v>39</v>
      </c>
      <c r="AA55" s="4">
        <v>46</v>
      </c>
      <c r="AB55" s="4">
        <v>78</v>
      </c>
    </row>
    <row r="56" spans="1:28" ht="12.75" x14ac:dyDescent="0.2">
      <c r="A56" s="4" t="s">
        <v>105</v>
      </c>
      <c r="B56" s="4" t="s">
        <v>106</v>
      </c>
      <c r="C56" s="6">
        <v>1</v>
      </c>
      <c r="D56" s="6" t="str">
        <f>'Credit Summary'!J32</f>
        <v>-</v>
      </c>
      <c r="F56" s="6" t="s">
        <v>313</v>
      </c>
      <c r="G56" s="6" t="s">
        <v>313</v>
      </c>
      <c r="V56" s="4" t="s">
        <v>369</v>
      </c>
      <c r="W56" s="4">
        <f>W55</f>
        <v>0</v>
      </c>
      <c r="X56" s="4">
        <f>IF(X55-W56&lt;0,0,X55-W56)</f>
        <v>23</v>
      </c>
      <c r="Y56" s="4">
        <f>IF(Y55-X56-W56&lt;0,0,Y55-X56-W56)</f>
        <v>8</v>
      </c>
      <c r="Z56" s="4">
        <f>IF(Z55-Y56-X56-W56&lt;0,0,Z55-Y56-X56-W56)</f>
        <v>8</v>
      </c>
      <c r="AA56" s="4">
        <f>IF(AA55-Z56-Y56-X56-W56&lt;0,0,AA55-Z56-Y56-X56-W56)</f>
        <v>7</v>
      </c>
      <c r="AB56" s="4">
        <f>AB55-AA56-Z56-Y56-X56-W56</f>
        <v>32</v>
      </c>
    </row>
    <row r="57" spans="1:28" ht="12.75" x14ac:dyDescent="0.2">
      <c r="A57" s="4" t="s">
        <v>107</v>
      </c>
      <c r="B57" s="4" t="s">
        <v>108</v>
      </c>
      <c r="C57" s="6">
        <v>5</v>
      </c>
      <c r="D57" s="6" t="str">
        <f>'Credit Summary'!J33</f>
        <v>-</v>
      </c>
      <c r="F57" s="6" t="s">
        <v>313</v>
      </c>
      <c r="G57" s="6" t="s">
        <v>313</v>
      </c>
    </row>
    <row r="58" spans="1:28" ht="12.75" x14ac:dyDescent="0.2">
      <c r="A58" s="4" t="s">
        <v>109</v>
      </c>
      <c r="B58" s="4" t="s">
        <v>110</v>
      </c>
      <c r="C58" s="6">
        <v>1</v>
      </c>
      <c r="D58" s="6" t="str">
        <f>'Credit Summary'!J34</f>
        <v>-</v>
      </c>
      <c r="F58" s="6" t="s">
        <v>313</v>
      </c>
      <c r="G58" s="6" t="s">
        <v>313</v>
      </c>
      <c r="T58" s="9"/>
      <c r="W58" s="4" t="s">
        <v>360</v>
      </c>
      <c r="X58" s="4" t="s">
        <v>310</v>
      </c>
      <c r="Y58" s="4" t="s">
        <v>309</v>
      </c>
      <c r="Z58" s="4" t="s">
        <v>311</v>
      </c>
      <c r="AA58" s="4" t="s">
        <v>308</v>
      </c>
      <c r="AB58" s="4" t="s">
        <v>373</v>
      </c>
    </row>
    <row r="59" spans="1:28" ht="12.75" x14ac:dyDescent="0.2">
      <c r="A59" s="4" t="s">
        <v>111</v>
      </c>
      <c r="B59" s="4" t="s">
        <v>112</v>
      </c>
      <c r="C59" s="6">
        <v>6</v>
      </c>
      <c r="D59" s="6" t="str">
        <f>'Credit Summary'!J35</f>
        <v>-</v>
      </c>
      <c r="F59" s="6"/>
      <c r="G59" s="6"/>
      <c r="T59" s="4" t="s">
        <v>304</v>
      </c>
      <c r="U59" s="9" t="s">
        <v>297</v>
      </c>
      <c r="W59" s="4">
        <f>_xlfn.XLOOKUP($U59,$N$4:$N$10,$P$4:$P$10,FALSE)</f>
        <v>0</v>
      </c>
      <c r="X59" s="4">
        <v>7</v>
      </c>
      <c r="Y59" s="4">
        <v>10</v>
      </c>
      <c r="Z59" s="4">
        <v>13</v>
      </c>
      <c r="AA59" s="4">
        <v>15</v>
      </c>
      <c r="AB59" s="4">
        <v>26</v>
      </c>
    </row>
    <row r="60" spans="1:28" ht="12.75" x14ac:dyDescent="0.2">
      <c r="A60" s="4" t="s">
        <v>113</v>
      </c>
      <c r="B60" s="4" t="s">
        <v>114</v>
      </c>
      <c r="C60" s="6">
        <v>1</v>
      </c>
      <c r="D60" s="6" t="str">
        <f>'Credit Summary'!J38</f>
        <v>-</v>
      </c>
      <c r="F60" s="6" t="s">
        <v>313</v>
      </c>
      <c r="G60" s="6" t="s">
        <v>313</v>
      </c>
      <c r="V60" s="4" t="s">
        <v>368</v>
      </c>
      <c r="W60" s="4">
        <f>W59</f>
        <v>0</v>
      </c>
      <c r="X60" s="4">
        <f>IF(X59-W60&lt;0,0,X59-W60)</f>
        <v>7</v>
      </c>
      <c r="Y60" s="4">
        <f>IF(Y59-X60-W60&lt;0,0,Y59-X60-W60)</f>
        <v>3</v>
      </c>
      <c r="Z60" s="4">
        <f>IF(Z59-Y60-X60-W60&lt;0,0,Z59-Y60-X60-W60)</f>
        <v>3</v>
      </c>
      <c r="AA60" s="4">
        <f>IF(AA59-Z60-Y60-X60-W60&lt;0,0,AA59-Z60-Y60-X60-W60)</f>
        <v>2</v>
      </c>
      <c r="AB60" s="4">
        <f>AB59-AA60-Z60-Y60-X60-W60</f>
        <v>11</v>
      </c>
    </row>
    <row r="61" spans="1:28" ht="12.75" x14ac:dyDescent="0.2">
      <c r="A61" s="4" t="s">
        <v>115</v>
      </c>
      <c r="B61" s="4" t="s">
        <v>237</v>
      </c>
      <c r="C61" s="6">
        <v>1</v>
      </c>
      <c r="D61" s="6" t="str">
        <f>'Credit Summary'!J39</f>
        <v>-</v>
      </c>
      <c r="F61" s="6"/>
      <c r="G61" s="6" t="s">
        <v>313</v>
      </c>
    </row>
    <row r="62" spans="1:28" ht="12.75" x14ac:dyDescent="0.2">
      <c r="A62" s="4" t="s">
        <v>116</v>
      </c>
      <c r="B62" s="4" t="s">
        <v>117</v>
      </c>
      <c r="C62" s="6">
        <v>4</v>
      </c>
      <c r="D62" s="6" t="str">
        <f>'Credit Summary'!J40</f>
        <v>-</v>
      </c>
      <c r="F62" s="6"/>
      <c r="G62" s="6" t="s">
        <v>313</v>
      </c>
      <c r="T62" s="9"/>
      <c r="W62" s="4" t="s">
        <v>360</v>
      </c>
      <c r="X62" s="4" t="s">
        <v>310</v>
      </c>
      <c r="Y62" s="4" t="s">
        <v>309</v>
      </c>
      <c r="Z62" s="4" t="s">
        <v>311</v>
      </c>
      <c r="AA62" s="4" t="s">
        <v>308</v>
      </c>
      <c r="AB62" s="4" t="s">
        <v>373</v>
      </c>
    </row>
    <row r="63" spans="1:28" ht="12.75" x14ac:dyDescent="0.2">
      <c r="A63" s="4" t="s">
        <v>118</v>
      </c>
      <c r="B63" s="4" t="s">
        <v>119</v>
      </c>
      <c r="C63" s="6">
        <v>13</v>
      </c>
      <c r="D63" s="6" t="str">
        <f>'Credit Summary'!J41</f>
        <v>-</v>
      </c>
      <c r="F63" s="6" t="s">
        <v>313</v>
      </c>
      <c r="G63" s="6" t="s">
        <v>313</v>
      </c>
      <c r="T63" s="4" t="s">
        <v>305</v>
      </c>
      <c r="U63" s="9" t="s">
        <v>298</v>
      </c>
      <c r="W63" s="4">
        <f>_xlfn.XLOOKUP($U63,$N$4:$N$10,$P$4:$P$10,FALSE)</f>
        <v>0</v>
      </c>
      <c r="X63" s="4">
        <v>8</v>
      </c>
      <c r="Y63" s="4">
        <v>11</v>
      </c>
      <c r="Z63" s="4">
        <v>14</v>
      </c>
      <c r="AA63" s="4">
        <v>16</v>
      </c>
      <c r="AB63" s="4">
        <v>28</v>
      </c>
    </row>
    <row r="64" spans="1:28" ht="12.75" x14ac:dyDescent="0.2">
      <c r="A64" s="4" t="s">
        <v>120</v>
      </c>
      <c r="B64" s="4" t="s">
        <v>242</v>
      </c>
      <c r="C64" s="6">
        <v>1</v>
      </c>
      <c r="D64" s="6" t="str">
        <f>'Credit Summary'!J42</f>
        <v>-</v>
      </c>
      <c r="F64" s="6" t="s">
        <v>313</v>
      </c>
      <c r="G64" s="6" t="s">
        <v>313</v>
      </c>
      <c r="V64" s="4" t="s">
        <v>367</v>
      </c>
      <c r="W64" s="4">
        <f>W63</f>
        <v>0</v>
      </c>
      <c r="X64" s="4">
        <f>IF(X63-W64&lt;0,0,X63-W64)</f>
        <v>8</v>
      </c>
      <c r="Y64" s="4">
        <f>IF(Y63-X64-W64&lt;0,0,Y63-X64-W64)</f>
        <v>3</v>
      </c>
      <c r="Z64" s="4">
        <f>IF(Z63-Y64-X64-W64&lt;0,0,Z63-Y64-X64-W64)</f>
        <v>3</v>
      </c>
      <c r="AA64" s="4">
        <f>IF(AA63-Z64-Y64-X64-W64&lt;0,0,AA63-Z64-Y64-X64-W64)</f>
        <v>2</v>
      </c>
      <c r="AB64" s="4">
        <f>AB63-AA64-Z64-Y64-X64-W64</f>
        <v>12</v>
      </c>
    </row>
    <row r="65" spans="1:28" ht="12.75" x14ac:dyDescent="0.2">
      <c r="A65" s="4" t="s">
        <v>121</v>
      </c>
      <c r="B65" s="4" t="s">
        <v>122</v>
      </c>
      <c r="C65" s="6">
        <v>1</v>
      </c>
      <c r="D65" s="6" t="str">
        <f>'Credit Summary'!J43</f>
        <v>-</v>
      </c>
      <c r="F65" s="6"/>
      <c r="G65" s="6"/>
      <c r="T65" s="9"/>
    </row>
    <row r="66" spans="1:28" ht="12.75" x14ac:dyDescent="0.2">
      <c r="A66" s="4" t="s">
        <v>123</v>
      </c>
      <c r="B66" s="4" t="s">
        <v>124</v>
      </c>
      <c r="C66" s="6">
        <v>1</v>
      </c>
      <c r="D66" s="6" t="str">
        <f>'Credit Summary'!J44</f>
        <v>-</v>
      </c>
      <c r="F66" s="6" t="s">
        <v>313</v>
      </c>
      <c r="G66" s="6" t="s">
        <v>313</v>
      </c>
      <c r="T66" s="9"/>
      <c r="W66" s="4" t="s">
        <v>360</v>
      </c>
      <c r="X66" s="4" t="s">
        <v>374</v>
      </c>
      <c r="AB66" s="4" t="s">
        <v>373</v>
      </c>
    </row>
    <row r="67" spans="1:28" ht="12.75" x14ac:dyDescent="0.2">
      <c r="A67" s="4" t="s">
        <v>125</v>
      </c>
      <c r="B67" s="4" t="s">
        <v>126</v>
      </c>
      <c r="C67" s="6">
        <v>1</v>
      </c>
      <c r="D67" s="6" t="str">
        <f>'Credit Summary'!J45</f>
        <v>-</v>
      </c>
      <c r="F67" s="6"/>
      <c r="G67" s="6"/>
      <c r="T67" s="4" t="s">
        <v>306</v>
      </c>
      <c r="U67" s="9" t="s">
        <v>299</v>
      </c>
      <c r="W67" s="4">
        <f>_xlfn.XLOOKUP($U67,$N$4:$N$10,$P$4:$P$10,FALSE)</f>
        <v>0</v>
      </c>
      <c r="X67" s="4">
        <v>30</v>
      </c>
      <c r="AB67" s="4">
        <v>90</v>
      </c>
    </row>
    <row r="68" spans="1:28" ht="12.75" x14ac:dyDescent="0.2">
      <c r="A68" s="4" t="s">
        <v>127</v>
      </c>
      <c r="B68" s="4" t="s">
        <v>128</v>
      </c>
      <c r="C68" s="6">
        <v>2</v>
      </c>
      <c r="D68" s="6" t="str">
        <f>'Credit Summary'!J46</f>
        <v>-</v>
      </c>
      <c r="F68" s="6"/>
      <c r="G68" s="6"/>
      <c r="T68" s="9"/>
      <c r="V68" s="4" t="s">
        <v>366</v>
      </c>
      <c r="W68" s="4">
        <f>W67</f>
        <v>0</v>
      </c>
      <c r="X68" s="4">
        <f>IF(X67-W68&lt;0,0,X67-W68)</f>
        <v>30</v>
      </c>
      <c r="AB68" s="4">
        <f>AB67-W68-X68</f>
        <v>60</v>
      </c>
    </row>
    <row r="69" spans="1:28" ht="12.75" x14ac:dyDescent="0.2">
      <c r="A69" s="4" t="s">
        <v>129</v>
      </c>
      <c r="B69" s="4" t="s">
        <v>130</v>
      </c>
      <c r="C69" s="6">
        <v>3</v>
      </c>
      <c r="D69" s="6" t="str">
        <f>'Credit Summary'!J47</f>
        <v>-</v>
      </c>
      <c r="F69" s="6"/>
      <c r="G69" s="6"/>
    </row>
    <row r="70" spans="1:28" ht="12.75" x14ac:dyDescent="0.2">
      <c r="A70" s="4" t="s">
        <v>319</v>
      </c>
      <c r="B70" s="4" t="s">
        <v>327</v>
      </c>
      <c r="C70" s="6">
        <v>12</v>
      </c>
      <c r="D70" s="6" t="str">
        <f>'Credit Summary'!J48</f>
        <v>-</v>
      </c>
      <c r="F70" s="6"/>
      <c r="G70" s="6" t="s">
        <v>313</v>
      </c>
      <c r="W70" s="4" t="s">
        <v>360</v>
      </c>
      <c r="X70" s="4" t="s">
        <v>374</v>
      </c>
      <c r="AB70" s="4" t="s">
        <v>373</v>
      </c>
    </row>
    <row r="71" spans="1:28" ht="12.75" x14ac:dyDescent="0.2">
      <c r="A71" s="4" t="s">
        <v>133</v>
      </c>
      <c r="B71" s="4" t="s">
        <v>134</v>
      </c>
      <c r="C71" s="6">
        <v>10</v>
      </c>
      <c r="D71" s="6" t="str">
        <f>'Credit Summary'!J49</f>
        <v>-</v>
      </c>
      <c r="F71" s="6" t="s">
        <v>313</v>
      </c>
      <c r="G71" s="6" t="s">
        <v>313</v>
      </c>
      <c r="T71" s="4" t="s">
        <v>307</v>
      </c>
      <c r="U71" s="9" t="s">
        <v>300</v>
      </c>
      <c r="W71" s="4">
        <f>_xlfn.XLOOKUP($U71,$N$4:$N$10,$P$4:$P$10,FALSE)</f>
        <v>0</v>
      </c>
      <c r="X71" s="4">
        <v>45</v>
      </c>
      <c r="AB71" s="4">
        <v>100</v>
      </c>
    </row>
    <row r="72" spans="1:28" ht="12.75" x14ac:dyDescent="0.2">
      <c r="A72" s="4" t="s">
        <v>135</v>
      </c>
      <c r="B72" s="4" t="s">
        <v>136</v>
      </c>
      <c r="C72" s="6">
        <v>5</v>
      </c>
      <c r="D72" s="6" t="str">
        <f>'Credit Summary'!J50</f>
        <v>-</v>
      </c>
      <c r="F72" s="6" t="s">
        <v>313</v>
      </c>
      <c r="G72" s="6"/>
      <c r="V72" s="4" t="s">
        <v>365</v>
      </c>
      <c r="W72" s="4">
        <f>W71</f>
        <v>0</v>
      </c>
      <c r="X72" s="4">
        <f>IF(X71-W72&lt;0,0,X71-W72)</f>
        <v>45</v>
      </c>
      <c r="AB72" s="4">
        <f>AB71-W72-X72</f>
        <v>55</v>
      </c>
    </row>
    <row r="73" spans="1:28" x14ac:dyDescent="0.2">
      <c r="A73" s="4" t="s">
        <v>137</v>
      </c>
      <c r="B73" s="4" t="s">
        <v>138</v>
      </c>
      <c r="C73" s="6">
        <v>1</v>
      </c>
      <c r="D73" s="6" t="str">
        <f>'Credit Summary'!J51</f>
        <v>-</v>
      </c>
      <c r="G73" s="6" t="s">
        <v>313</v>
      </c>
    </row>
    <row r="74" spans="1:28" ht="12.75" x14ac:dyDescent="0.2">
      <c r="A74" s="4" t="s">
        <v>139</v>
      </c>
      <c r="B74" s="4" t="s">
        <v>140</v>
      </c>
      <c r="C74" s="6">
        <v>6</v>
      </c>
      <c r="D74" s="6" t="str">
        <f>'Credit Summary'!J52</f>
        <v>-</v>
      </c>
      <c r="F74" s="6"/>
      <c r="G74" s="6" t="s">
        <v>313</v>
      </c>
    </row>
    <row r="75" spans="1:28" x14ac:dyDescent="0.2">
      <c r="A75" s="4" t="s">
        <v>141</v>
      </c>
      <c r="B75" s="4" t="s">
        <v>142</v>
      </c>
      <c r="C75" s="6">
        <v>3</v>
      </c>
      <c r="D75" s="6" t="str">
        <f>'Credit Summary'!J53</f>
        <v>-</v>
      </c>
      <c r="G75" s="6" t="s">
        <v>313</v>
      </c>
    </row>
    <row r="76" spans="1:28" ht="12.75" x14ac:dyDescent="0.2">
      <c r="A76" s="4" t="s">
        <v>143</v>
      </c>
      <c r="B76" s="4" t="s">
        <v>144</v>
      </c>
      <c r="C76" s="6">
        <v>1</v>
      </c>
      <c r="D76" s="6" t="str">
        <f>'Credit Summary'!J54</f>
        <v>-</v>
      </c>
      <c r="F76" s="6"/>
      <c r="G76" s="6" t="s">
        <v>313</v>
      </c>
    </row>
    <row r="77" spans="1:28" ht="12.75" x14ac:dyDescent="0.2">
      <c r="A77" s="4" t="s">
        <v>145</v>
      </c>
      <c r="B77" s="4" t="s">
        <v>146</v>
      </c>
      <c r="C77" s="6">
        <v>1</v>
      </c>
      <c r="D77" s="6" t="str">
        <f>'Credit Summary'!J55</f>
        <v>-</v>
      </c>
      <c r="F77" s="6" t="s">
        <v>313</v>
      </c>
      <c r="G77" s="6" t="s">
        <v>313</v>
      </c>
    </row>
    <row r="78" spans="1:28" ht="12.75" x14ac:dyDescent="0.2">
      <c r="A78" s="4" t="s">
        <v>147</v>
      </c>
      <c r="B78" s="4" t="s">
        <v>148</v>
      </c>
      <c r="C78" s="6">
        <v>1</v>
      </c>
      <c r="D78" s="6" t="str">
        <f>'Credit Summary'!J56</f>
        <v>-</v>
      </c>
      <c r="F78" s="6"/>
      <c r="G78" s="6" t="s">
        <v>313</v>
      </c>
    </row>
    <row r="79" spans="1:28" ht="12.75" x14ac:dyDescent="0.2">
      <c r="A79" s="4" t="s">
        <v>149</v>
      </c>
      <c r="B79" s="4" t="s">
        <v>150</v>
      </c>
      <c r="C79" s="6">
        <v>1</v>
      </c>
      <c r="D79" s="6" t="str">
        <f>'Credit Summary'!J57</f>
        <v>-</v>
      </c>
      <c r="F79" s="6"/>
      <c r="G79" s="6" t="s">
        <v>313</v>
      </c>
    </row>
    <row r="80" spans="1:28" ht="12.75" x14ac:dyDescent="0.2">
      <c r="A80" s="4" t="s">
        <v>151</v>
      </c>
      <c r="B80" s="4" t="s">
        <v>152</v>
      </c>
      <c r="C80" s="6">
        <v>7</v>
      </c>
      <c r="D80" s="6" t="str">
        <f>'Credit Summary'!J58</f>
        <v>-</v>
      </c>
      <c r="F80" s="6"/>
      <c r="G80" s="6" t="s">
        <v>313</v>
      </c>
    </row>
    <row r="81" spans="1:7" ht="12.75" x14ac:dyDescent="0.2">
      <c r="A81" s="4" t="s">
        <v>153</v>
      </c>
      <c r="B81" s="4" t="s">
        <v>154</v>
      </c>
      <c r="C81" s="6">
        <v>1</v>
      </c>
      <c r="D81" s="6" t="str">
        <f>'Credit Summary'!J59</f>
        <v>-</v>
      </c>
      <c r="F81" s="6"/>
      <c r="G81" s="6" t="s">
        <v>313</v>
      </c>
    </row>
    <row r="82" spans="1:7" ht="12.75" x14ac:dyDescent="0.2">
      <c r="A82" s="4" t="s">
        <v>155</v>
      </c>
      <c r="B82" s="4" t="s">
        <v>156</v>
      </c>
      <c r="C82" s="6">
        <v>1</v>
      </c>
      <c r="D82" s="6" t="str">
        <f>'Credit Summary'!J60</f>
        <v>-</v>
      </c>
      <c r="F82" s="6"/>
      <c r="G82" s="6" t="s">
        <v>313</v>
      </c>
    </row>
    <row r="83" spans="1:7" ht="12.75" x14ac:dyDescent="0.2">
      <c r="A83" s="4" t="s">
        <v>157</v>
      </c>
      <c r="B83" s="4" t="s">
        <v>158</v>
      </c>
      <c r="C83" s="6">
        <v>2</v>
      </c>
      <c r="D83" s="6" t="str">
        <f>'Credit Summary'!J63</f>
        <v>-</v>
      </c>
      <c r="F83" s="6" t="s">
        <v>313</v>
      </c>
      <c r="G83" s="6"/>
    </row>
    <row r="84" spans="1:7" ht="12.75" x14ac:dyDescent="0.2">
      <c r="A84" s="4" t="s">
        <v>159</v>
      </c>
      <c r="B84" s="4" t="s">
        <v>160</v>
      </c>
      <c r="C84" s="6">
        <v>1</v>
      </c>
      <c r="D84" s="6" t="str">
        <f>'Credit Summary'!J64</f>
        <v>-</v>
      </c>
      <c r="F84" s="6" t="s">
        <v>313</v>
      </c>
      <c r="G84" s="6"/>
    </row>
    <row r="85" spans="1:7" ht="12.75" x14ac:dyDescent="0.2">
      <c r="A85" s="4" t="s">
        <v>161</v>
      </c>
      <c r="B85" s="4" t="s">
        <v>162</v>
      </c>
      <c r="C85" s="6">
        <v>1</v>
      </c>
      <c r="D85" s="6" t="str">
        <f>'Credit Summary'!J65</f>
        <v>-</v>
      </c>
      <c r="F85" s="6" t="s">
        <v>313</v>
      </c>
      <c r="G85" s="6"/>
    </row>
    <row r="86" spans="1:7" ht="12.75" x14ac:dyDescent="0.2">
      <c r="A86" s="4" t="s">
        <v>163</v>
      </c>
      <c r="B86" s="4" t="s">
        <v>164</v>
      </c>
      <c r="C86" s="6">
        <v>1</v>
      </c>
      <c r="D86" s="6" t="str">
        <f>'Credit Summary'!J66</f>
        <v>-</v>
      </c>
      <c r="F86" s="6" t="s">
        <v>313</v>
      </c>
      <c r="G86" s="6"/>
    </row>
    <row r="87" spans="1:7" ht="12.75" x14ac:dyDescent="0.2">
      <c r="A87" s="4" t="s">
        <v>165</v>
      </c>
      <c r="B87" s="4" t="s">
        <v>166</v>
      </c>
      <c r="C87" s="6">
        <v>1</v>
      </c>
      <c r="D87" s="6" t="str">
        <f>'Credit Summary'!J67</f>
        <v>-</v>
      </c>
      <c r="F87" s="6"/>
      <c r="G87" s="6"/>
    </row>
    <row r="88" spans="1:7" ht="12.75" x14ac:dyDescent="0.2">
      <c r="A88" s="4" t="s">
        <v>167</v>
      </c>
      <c r="B88" s="4" t="s">
        <v>168</v>
      </c>
      <c r="C88" s="6">
        <v>1</v>
      </c>
      <c r="D88" s="6" t="str">
        <f>'Credit Summary'!J68</f>
        <v>-</v>
      </c>
      <c r="F88" s="6"/>
      <c r="G88" s="6"/>
    </row>
    <row r="89" spans="1:7" ht="12.75" x14ac:dyDescent="0.2">
      <c r="A89" s="4" t="s">
        <v>169</v>
      </c>
      <c r="B89" s="4" t="s">
        <v>170</v>
      </c>
      <c r="C89" s="6">
        <v>1</v>
      </c>
      <c r="D89" s="6" t="str">
        <f>'Credit Summary'!J69</f>
        <v>-</v>
      </c>
      <c r="F89" s="6" t="s">
        <v>313</v>
      </c>
      <c r="G89" s="6"/>
    </row>
    <row r="90" spans="1:7" ht="12.75" x14ac:dyDescent="0.2">
      <c r="A90" s="4" t="s">
        <v>171</v>
      </c>
      <c r="B90" s="4" t="s">
        <v>172</v>
      </c>
      <c r="C90" s="6">
        <v>1</v>
      </c>
      <c r="D90" s="6" t="str">
        <f>'Credit Summary'!J70</f>
        <v>-</v>
      </c>
      <c r="F90" s="6" t="s">
        <v>313</v>
      </c>
      <c r="G90" s="6"/>
    </row>
    <row r="91" spans="1:7" ht="12.75" x14ac:dyDescent="0.2">
      <c r="A91" s="4" t="s">
        <v>173</v>
      </c>
      <c r="B91" s="4" t="s">
        <v>174</v>
      </c>
      <c r="C91" s="6">
        <v>2</v>
      </c>
      <c r="D91" s="6" t="str">
        <f>'Credit Summary'!J71</f>
        <v>-</v>
      </c>
      <c r="F91" s="6" t="s">
        <v>313</v>
      </c>
      <c r="G91" s="6"/>
    </row>
    <row r="92" spans="1:7" ht="12.75" x14ac:dyDescent="0.2">
      <c r="A92" s="4" t="s">
        <v>175</v>
      </c>
      <c r="B92" s="4" t="s">
        <v>176</v>
      </c>
      <c r="C92" s="6">
        <v>1</v>
      </c>
      <c r="D92" s="6" t="str">
        <f>'Credit Summary'!J72</f>
        <v>-</v>
      </c>
      <c r="F92" s="6" t="s">
        <v>313</v>
      </c>
      <c r="G92" s="6"/>
    </row>
    <row r="93" spans="1:7" ht="12.75" x14ac:dyDescent="0.2">
      <c r="A93" s="4" t="s">
        <v>177</v>
      </c>
      <c r="B93" s="4" t="s">
        <v>178</v>
      </c>
      <c r="C93" s="6">
        <v>1</v>
      </c>
      <c r="D93" s="6" t="str">
        <f>'Credit Summary'!J73</f>
        <v>-</v>
      </c>
      <c r="F93" s="6" t="s">
        <v>313</v>
      </c>
      <c r="G93" s="6"/>
    </row>
    <row r="94" spans="1:7" ht="12.75" x14ac:dyDescent="0.2">
      <c r="A94" s="4" t="s">
        <v>179</v>
      </c>
      <c r="B94" s="4" t="s">
        <v>180</v>
      </c>
      <c r="C94" s="6">
        <v>1</v>
      </c>
      <c r="D94" s="6" t="str">
        <f>'Credit Summary'!J74</f>
        <v>-</v>
      </c>
      <c r="F94" s="6" t="s">
        <v>313</v>
      </c>
      <c r="G94" s="6" t="s">
        <v>313</v>
      </c>
    </row>
    <row r="95" spans="1:7" ht="12.75" x14ac:dyDescent="0.2">
      <c r="A95" s="4" t="s">
        <v>181</v>
      </c>
      <c r="B95" s="4" t="s">
        <v>182</v>
      </c>
      <c r="C95" s="6">
        <v>1</v>
      </c>
      <c r="D95" s="6" t="str">
        <f>'Credit Summary'!J75</f>
        <v>-</v>
      </c>
      <c r="F95" s="6" t="s">
        <v>313</v>
      </c>
      <c r="G95" s="6" t="s">
        <v>313</v>
      </c>
    </row>
    <row r="96" spans="1:7" ht="12.75" x14ac:dyDescent="0.2">
      <c r="A96" s="4" t="s">
        <v>183</v>
      </c>
      <c r="B96" s="4" t="s">
        <v>184</v>
      </c>
      <c r="C96" s="6">
        <v>8</v>
      </c>
      <c r="D96" s="6" t="str">
        <f>'Credit Summary'!J76</f>
        <v>-</v>
      </c>
      <c r="F96" s="6" t="s">
        <v>313</v>
      </c>
      <c r="G96" s="6" t="s">
        <v>313</v>
      </c>
    </row>
    <row r="97" spans="1:7" ht="12.75" x14ac:dyDescent="0.2">
      <c r="A97" s="4" t="s">
        <v>185</v>
      </c>
      <c r="B97" s="4" t="s">
        <v>186</v>
      </c>
      <c r="C97" s="6">
        <v>1</v>
      </c>
      <c r="D97" s="6" t="str">
        <f>'Credit Summary'!J77</f>
        <v>-</v>
      </c>
      <c r="F97" s="6" t="s">
        <v>313</v>
      </c>
      <c r="G97" s="6" t="s">
        <v>313</v>
      </c>
    </row>
    <row r="98" spans="1:7" ht="12.75" x14ac:dyDescent="0.2">
      <c r="A98" s="4" t="s">
        <v>187</v>
      </c>
      <c r="B98" s="4" t="s">
        <v>188</v>
      </c>
      <c r="C98" s="6">
        <v>1</v>
      </c>
      <c r="D98" s="6" t="str">
        <f>'Credit Summary'!J78</f>
        <v>-</v>
      </c>
      <c r="F98" s="6"/>
      <c r="G98" s="6"/>
    </row>
    <row r="99" spans="1:7" ht="12.75" x14ac:dyDescent="0.2">
      <c r="A99" s="4" t="s">
        <v>189</v>
      </c>
      <c r="B99" s="4" t="s">
        <v>190</v>
      </c>
      <c r="C99" s="6">
        <v>1</v>
      </c>
      <c r="D99" s="6" t="str">
        <f>'Credit Summary'!J79</f>
        <v>-</v>
      </c>
      <c r="F99" s="6"/>
      <c r="G99" s="6" t="s">
        <v>313</v>
      </c>
    </row>
    <row r="100" spans="1:7" ht="12.75" x14ac:dyDescent="0.2">
      <c r="A100" s="4" t="s">
        <v>191</v>
      </c>
      <c r="B100" s="4" t="s">
        <v>192</v>
      </c>
      <c r="C100" s="6">
        <v>1</v>
      </c>
      <c r="D100" s="6" t="str">
        <f>'Credit Summary'!O46</f>
        <v>-</v>
      </c>
      <c r="F100" s="6" t="s">
        <v>313</v>
      </c>
      <c r="G100" s="6"/>
    </row>
    <row r="101" spans="1:7" ht="12.75" x14ac:dyDescent="0.2">
      <c r="A101" s="4" t="s">
        <v>193</v>
      </c>
      <c r="B101" s="4" t="s">
        <v>194</v>
      </c>
      <c r="C101" s="6">
        <v>1</v>
      </c>
      <c r="D101" s="6" t="str">
        <f>'Credit Summary'!O47</f>
        <v>-</v>
      </c>
      <c r="F101" s="6"/>
      <c r="G101" s="6"/>
    </row>
    <row r="102" spans="1:7" ht="12.75" x14ac:dyDescent="0.2">
      <c r="A102" s="4" t="s">
        <v>195</v>
      </c>
      <c r="B102" s="4" t="s">
        <v>196</v>
      </c>
      <c r="C102" s="6">
        <v>1</v>
      </c>
      <c r="D102" s="6" t="str">
        <f>'Credit Summary'!O48</f>
        <v>-</v>
      </c>
      <c r="F102" s="6"/>
      <c r="G102" s="6"/>
    </row>
    <row r="103" spans="1:7" ht="12.75" x14ac:dyDescent="0.2">
      <c r="A103" s="4" t="s">
        <v>197</v>
      </c>
      <c r="B103" s="4" t="s">
        <v>198</v>
      </c>
      <c r="C103" s="6">
        <v>2</v>
      </c>
      <c r="D103" s="6" t="str">
        <f>'Credit Summary'!O49</f>
        <v>-</v>
      </c>
      <c r="F103" s="6" t="s">
        <v>313</v>
      </c>
      <c r="G103" s="6"/>
    </row>
    <row r="104" spans="1:7" ht="12.75" x14ac:dyDescent="0.2">
      <c r="A104" s="4" t="s">
        <v>199</v>
      </c>
      <c r="B104" s="4" t="s">
        <v>200</v>
      </c>
      <c r="C104" s="6">
        <v>1</v>
      </c>
      <c r="D104" s="6" t="str">
        <f>'Credit Summary'!O50</f>
        <v>-</v>
      </c>
      <c r="F104" s="6" t="s">
        <v>313</v>
      </c>
      <c r="G104" s="6"/>
    </row>
    <row r="105" spans="1:7" ht="12.75" x14ac:dyDescent="0.2">
      <c r="A105" s="4" t="s">
        <v>201</v>
      </c>
      <c r="B105" s="4" t="s">
        <v>202</v>
      </c>
      <c r="C105" s="6">
        <v>2</v>
      </c>
      <c r="D105" s="6" t="str">
        <f>'Credit Summary'!O51</f>
        <v>-</v>
      </c>
      <c r="F105" s="6"/>
      <c r="G105" s="6"/>
    </row>
    <row r="106" spans="1:7" ht="12.75" x14ac:dyDescent="0.2">
      <c r="A106" s="4" t="s">
        <v>203</v>
      </c>
      <c r="B106" s="4" t="s">
        <v>204</v>
      </c>
      <c r="C106" s="6">
        <v>1</v>
      </c>
      <c r="D106" s="6" t="str">
        <f>'Credit Summary'!O52</f>
        <v>-</v>
      </c>
      <c r="F106" s="6"/>
      <c r="G106" s="6"/>
    </row>
    <row r="107" spans="1:7" ht="12.75" x14ac:dyDescent="0.2">
      <c r="A107" s="4" t="s">
        <v>205</v>
      </c>
      <c r="B107" s="4" t="s">
        <v>206</v>
      </c>
      <c r="C107" s="6">
        <v>1</v>
      </c>
      <c r="D107" s="6" t="str">
        <f>'Credit Summary'!O53</f>
        <v>-</v>
      </c>
      <c r="F107" s="6"/>
      <c r="G107" s="6"/>
    </row>
    <row r="108" spans="1:7" ht="12.75" x14ac:dyDescent="0.2">
      <c r="A108" s="4" t="s">
        <v>207</v>
      </c>
      <c r="B108" s="4" t="s">
        <v>208</v>
      </c>
      <c r="C108" s="6">
        <v>1</v>
      </c>
      <c r="D108" s="6" t="str">
        <f>'Credit Summary'!O54</f>
        <v>-</v>
      </c>
      <c r="F108" s="6" t="s">
        <v>313</v>
      </c>
      <c r="G108" s="6"/>
    </row>
    <row r="109" spans="1:7" ht="12.75" x14ac:dyDescent="0.2">
      <c r="A109" s="4" t="s">
        <v>209</v>
      </c>
      <c r="B109" s="4" t="s">
        <v>210</v>
      </c>
      <c r="C109" s="6">
        <v>1</v>
      </c>
      <c r="D109" s="6" t="str">
        <f>'Credit Summary'!O55</f>
        <v>-</v>
      </c>
      <c r="F109" s="6" t="s">
        <v>313</v>
      </c>
      <c r="G109" s="6"/>
    </row>
    <row r="110" spans="1:7" ht="12.75" x14ac:dyDescent="0.2">
      <c r="A110" s="4" t="s">
        <v>211</v>
      </c>
      <c r="B110" s="4" t="s">
        <v>212</v>
      </c>
      <c r="C110" s="6">
        <v>1</v>
      </c>
      <c r="D110" s="6" t="str">
        <f>'Credit Summary'!O56</f>
        <v>-</v>
      </c>
      <c r="F110" s="6" t="s">
        <v>313</v>
      </c>
      <c r="G110" s="6"/>
    </row>
    <row r="111" spans="1:7" ht="12.75" x14ac:dyDescent="0.2">
      <c r="A111" s="4" t="s">
        <v>213</v>
      </c>
      <c r="B111" s="4" t="s">
        <v>238</v>
      </c>
      <c r="C111" s="6">
        <v>2</v>
      </c>
      <c r="D111" s="6" t="str">
        <f>'Credit Summary'!O57</f>
        <v>-</v>
      </c>
      <c r="F111" s="6" t="s">
        <v>313</v>
      </c>
      <c r="G111" s="6"/>
    </row>
    <row r="112" spans="1:7" ht="12.75" x14ac:dyDescent="0.2">
      <c r="A112" s="4" t="s">
        <v>214</v>
      </c>
      <c r="B112" s="4" t="s">
        <v>215</v>
      </c>
      <c r="C112" s="6">
        <v>1</v>
      </c>
      <c r="D112" s="6" t="str">
        <f>'Credit Summary'!O58</f>
        <v>-</v>
      </c>
      <c r="F112" s="6" t="s">
        <v>313</v>
      </c>
      <c r="G112" s="6"/>
    </row>
    <row r="113" spans="1:7" ht="12.75" x14ac:dyDescent="0.2">
      <c r="A113" s="4" t="s">
        <v>216</v>
      </c>
      <c r="B113" s="4" t="s">
        <v>217</v>
      </c>
      <c r="C113" s="6">
        <v>1</v>
      </c>
      <c r="D113" s="6" t="str">
        <f>'Credit Summary'!O59</f>
        <v>-</v>
      </c>
      <c r="F113" s="6" t="s">
        <v>313</v>
      </c>
      <c r="G113" s="6"/>
    </row>
    <row r="114" spans="1:7" ht="12.75" x14ac:dyDescent="0.2">
      <c r="A114" s="4" t="s">
        <v>218</v>
      </c>
      <c r="B114" s="4" t="s">
        <v>219</v>
      </c>
      <c r="C114" s="6">
        <v>1</v>
      </c>
      <c r="D114" s="6" t="str">
        <f>'Credit Summary'!O60</f>
        <v>-</v>
      </c>
      <c r="F114" s="6"/>
      <c r="G114" s="6"/>
    </row>
    <row r="115" spans="1:7" ht="12.75" x14ac:dyDescent="0.2">
      <c r="A115" s="4" t="s">
        <v>220</v>
      </c>
      <c r="B115" s="4" t="s">
        <v>221</v>
      </c>
      <c r="C115" s="6">
        <v>1</v>
      </c>
      <c r="D115" s="6" t="str">
        <f>'Credit Summary'!O61</f>
        <v>-</v>
      </c>
      <c r="F115" s="6"/>
      <c r="G115" s="6"/>
    </row>
    <row r="116" spans="1:7" ht="12.75" x14ac:dyDescent="0.2">
      <c r="A116" s="4" t="s">
        <v>222</v>
      </c>
      <c r="B116" s="4" t="s">
        <v>223</v>
      </c>
      <c r="C116" s="6">
        <v>1</v>
      </c>
      <c r="D116" s="6" t="str">
        <f>'Credit Summary'!O62</f>
        <v>-</v>
      </c>
      <c r="F116" s="6"/>
      <c r="G116" s="6"/>
    </row>
    <row r="117" spans="1:7" ht="12.75" x14ac:dyDescent="0.2">
      <c r="A117" s="4" t="s">
        <v>224</v>
      </c>
      <c r="B117" s="4" t="s">
        <v>239</v>
      </c>
      <c r="C117" s="6">
        <v>1</v>
      </c>
      <c r="D117" s="6" t="str">
        <f>'Credit Summary'!O63</f>
        <v>-</v>
      </c>
      <c r="F117" s="6"/>
      <c r="G117" s="6"/>
    </row>
    <row r="118" spans="1:7" ht="12.75" x14ac:dyDescent="0.2">
      <c r="A118" s="4" t="s">
        <v>225</v>
      </c>
      <c r="B118" s="4" t="s">
        <v>226</v>
      </c>
      <c r="C118" s="6">
        <v>1</v>
      </c>
      <c r="D118" s="6" t="str">
        <f>'Credit Summary'!O64</f>
        <v>-</v>
      </c>
      <c r="F118" s="6"/>
      <c r="G118" s="6"/>
    </row>
    <row r="119" spans="1:7" ht="12.75" x14ac:dyDescent="0.2">
      <c r="A119" s="4" t="s">
        <v>227</v>
      </c>
      <c r="B119" s="4" t="s">
        <v>228</v>
      </c>
      <c r="C119" s="6">
        <v>1</v>
      </c>
      <c r="D119" s="6" t="str">
        <f>'Credit Summary'!O65</f>
        <v>-</v>
      </c>
      <c r="F119" s="6"/>
      <c r="G119" s="6"/>
    </row>
    <row r="120" spans="1:7" ht="12.75" x14ac:dyDescent="0.2">
      <c r="A120" s="4" t="s">
        <v>229</v>
      </c>
      <c r="B120" s="4" t="s">
        <v>230</v>
      </c>
      <c r="C120" s="6">
        <v>1</v>
      </c>
      <c r="D120" s="6" t="str">
        <f>'Credit Summary'!O66</f>
        <v>-</v>
      </c>
      <c r="F120" s="6"/>
      <c r="G120" s="6"/>
    </row>
    <row r="121" spans="1:7" ht="12.75" x14ac:dyDescent="0.2">
      <c r="A121" s="4" t="s">
        <v>231</v>
      </c>
      <c r="B121" s="4" t="s">
        <v>232</v>
      </c>
      <c r="C121" s="6">
        <v>1</v>
      </c>
      <c r="D121" s="6" t="str">
        <f>'Credit Summary'!O67</f>
        <v>-</v>
      </c>
      <c r="F121" s="6"/>
      <c r="G121" s="6"/>
    </row>
    <row r="122" spans="1:7" ht="12.75" x14ac:dyDescent="0.2">
      <c r="A122" s="4" t="s">
        <v>233</v>
      </c>
      <c r="B122" s="4" t="s">
        <v>234</v>
      </c>
      <c r="C122" s="6">
        <v>1</v>
      </c>
      <c r="D122" s="6" t="str">
        <f>'Credit Summary'!O68</f>
        <v>-</v>
      </c>
      <c r="F122" s="6"/>
      <c r="G122" s="6"/>
    </row>
    <row r="123" spans="1:7" ht="12.75" x14ac:dyDescent="0.2">
      <c r="A123" s="4" t="s">
        <v>235</v>
      </c>
      <c r="B123" s="4" t="s">
        <v>236</v>
      </c>
      <c r="C123" s="6">
        <v>2</v>
      </c>
      <c r="D123" s="6" t="str">
        <f>'Credit Summary'!O69</f>
        <v>-</v>
      </c>
      <c r="F123" s="6"/>
      <c r="G123" s="6"/>
    </row>
    <row r="124" spans="1:7" ht="12.75" x14ac:dyDescent="0.2">
      <c r="A124" s="4" t="s">
        <v>251</v>
      </c>
      <c r="B124" s="4" t="s">
        <v>241</v>
      </c>
      <c r="C124" s="6">
        <v>1</v>
      </c>
      <c r="D124" s="6" t="str">
        <f>'Credit Summary'!O72</f>
        <v>-</v>
      </c>
      <c r="F124" s="6"/>
      <c r="G124" s="6"/>
    </row>
    <row r="125" spans="1:7" ht="12.75" x14ac:dyDescent="0.2">
      <c r="A125" s="4" t="s">
        <v>252</v>
      </c>
      <c r="B125" s="4" t="s">
        <v>241</v>
      </c>
      <c r="C125" s="6">
        <v>1</v>
      </c>
      <c r="D125" s="6" t="str">
        <f>'Credit Summary'!O73</f>
        <v>-</v>
      </c>
      <c r="F125" s="6"/>
      <c r="G125" s="6"/>
    </row>
    <row r="126" spans="1:7" ht="12.75" x14ac:dyDescent="0.2">
      <c r="A126" s="4" t="s">
        <v>253</v>
      </c>
      <c r="B126" s="4" t="s">
        <v>241</v>
      </c>
      <c r="C126" s="6">
        <v>1</v>
      </c>
      <c r="D126" s="6" t="str">
        <f>'Credit Summary'!O74</f>
        <v>-</v>
      </c>
      <c r="F126" s="6"/>
      <c r="G126" s="6"/>
    </row>
    <row r="127" spans="1:7" ht="12.75" x14ac:dyDescent="0.2">
      <c r="A127" s="4" t="s">
        <v>254</v>
      </c>
      <c r="B127" s="4" t="s">
        <v>241</v>
      </c>
      <c r="C127" s="6">
        <v>1</v>
      </c>
      <c r="D127" s="6" t="str">
        <f>'Credit Summary'!O75</f>
        <v>-</v>
      </c>
      <c r="F127" s="6"/>
      <c r="G127" s="6"/>
    </row>
    <row r="128" spans="1:7" ht="12.75" x14ac:dyDescent="0.2">
      <c r="A128" s="4" t="s">
        <v>255</v>
      </c>
      <c r="B128" s="4" t="s">
        <v>241</v>
      </c>
      <c r="C128" s="6">
        <v>1</v>
      </c>
      <c r="D128" s="6" t="str">
        <f>'Credit Summary'!O76</f>
        <v>-</v>
      </c>
      <c r="F128" s="6"/>
      <c r="G128" s="6"/>
    </row>
    <row r="129" spans="1:7" ht="12.75" x14ac:dyDescent="0.2">
      <c r="A129" s="4" t="s">
        <v>256</v>
      </c>
      <c r="B129" s="4" t="s">
        <v>241</v>
      </c>
      <c r="C129" s="6">
        <v>1</v>
      </c>
      <c r="D129" s="6" t="str">
        <f>'Credit Summary'!O77</f>
        <v>-</v>
      </c>
      <c r="F129" s="6"/>
      <c r="G129" s="6"/>
    </row>
    <row r="130" spans="1:7" ht="12.75" x14ac:dyDescent="0.2">
      <c r="A130" s="4" t="s">
        <v>257</v>
      </c>
      <c r="B130" s="4" t="s">
        <v>241</v>
      </c>
      <c r="C130" s="6">
        <v>1</v>
      </c>
      <c r="D130" s="6" t="str">
        <f>'Credit Summary'!O78</f>
        <v>-</v>
      </c>
      <c r="F130" s="6"/>
      <c r="G130" s="6"/>
    </row>
    <row r="131" spans="1:7" ht="12.75" x14ac:dyDescent="0.2">
      <c r="A131" s="4" t="s">
        <v>258</v>
      </c>
      <c r="B131" s="4" t="s">
        <v>241</v>
      </c>
      <c r="C131" s="6">
        <v>1</v>
      </c>
      <c r="D131" s="6" t="str">
        <f>'Credit Summary'!O79</f>
        <v>-</v>
      </c>
      <c r="F131" s="6"/>
      <c r="G131" s="6"/>
    </row>
    <row r="132" spans="1:7" ht="12.75" x14ac:dyDescent="0.2">
      <c r="A132" s="4" t="s">
        <v>259</v>
      </c>
      <c r="B132" s="4" t="s">
        <v>241</v>
      </c>
      <c r="C132" s="6">
        <v>1</v>
      </c>
      <c r="D132" s="6" t="str">
        <f>'Credit Summary'!O80</f>
        <v>-</v>
      </c>
      <c r="F132" s="6"/>
      <c r="G132" s="6"/>
    </row>
    <row r="133" spans="1:7" ht="12.75" x14ac:dyDescent="0.2">
      <c r="A133" s="4" t="s">
        <v>260</v>
      </c>
      <c r="B133" s="4" t="s">
        <v>241</v>
      </c>
      <c r="C133" s="6">
        <v>1</v>
      </c>
      <c r="D133" s="6" t="str">
        <f>'Credit Summary'!O81</f>
        <v>-</v>
      </c>
      <c r="F133" s="6"/>
      <c r="G133" s="6"/>
    </row>
  </sheetData>
  <phoneticPr fontId="7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Credit Summary</vt:lpstr>
      <vt:lpstr>Reference</vt:lpstr>
      <vt:lpstr>Data</vt:lpstr>
      <vt:lpstr>EU_01_05_Path</vt:lpstr>
      <vt:lpstr>EU_04_03b_Path</vt:lpstr>
      <vt:lpstr>'Credit Summary'!Print_Area</vt:lpstr>
      <vt:lpstr>sub_total_EU</vt:lpstr>
      <vt:lpstr>sub_total_HWB</vt:lpstr>
      <vt:lpstr>sub_total_IA</vt:lpstr>
      <vt:lpstr>sub_total_MAN</vt:lpstr>
      <vt:lpstr>sub_total_MW</vt:lpstr>
      <vt:lpstr>sub_total_SS</vt:lpstr>
      <vt:lpstr>sub_total_WU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 CHAN</dc:creator>
  <cp:lastModifiedBy>Leo CHAN</cp:lastModifiedBy>
  <cp:lastPrinted>2025-07-30T06:27:32Z</cp:lastPrinted>
  <dcterms:created xsi:type="dcterms:W3CDTF">2025-07-10T04:13:10Z</dcterms:created>
  <dcterms:modified xsi:type="dcterms:W3CDTF">2025-12-02T08:13:40Z</dcterms:modified>
</cp:coreProperties>
</file>